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T:\6. Zajednički poslovi\2025_Tehnički sektor - Povjerenstvo_Odjel Graditeljstva\02_Natječaji_POTRES\Natječaji\Bosanska 8\"/>
    </mc:Choice>
  </mc:AlternateContent>
  <xr:revisionPtr revIDLastSave="0" documentId="8_{94E797C6-8CBA-4049-8A96-7F76EC8FAAD0}" xr6:coauthVersionLast="47" xr6:coauthVersionMax="47" xr10:uidLastSave="{00000000-0000-0000-0000-000000000000}"/>
  <bookViews>
    <workbookView xWindow="-120" yWindow="-120" windowWidth="29040" windowHeight="15720" activeTab="1" xr2:uid="{F28A9F92-7A33-43CD-8153-A2D1EA3B54AC}"/>
  </bookViews>
  <sheets>
    <sheet name="Naslovnica" sheetId="2" r:id="rId1"/>
    <sheet name="Troškovnik" sheetId="1" r:id="rId2"/>
  </sheets>
  <definedNames>
    <definedName name="_xlnm._FilterDatabase" localSheetId="1" hidden="1">Troškovnik!$A$1:$K$350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8" i="1" l="1"/>
  <c r="F8" i="1"/>
  <c r="F12" i="1"/>
  <c r="F15" i="1"/>
  <c r="F17" i="1"/>
  <c r="F20" i="1"/>
  <c r="F93" i="1" s="1"/>
  <c r="F340" i="1" s="1"/>
  <c r="F22" i="1"/>
  <c r="F26" i="1"/>
  <c r="F37" i="1"/>
  <c r="F40" i="1"/>
  <c r="F51" i="1"/>
  <c r="F66" i="1"/>
  <c r="F70" i="1"/>
  <c r="F73" i="1"/>
  <c r="F77" i="1"/>
  <c r="F80" i="1"/>
  <c r="F83" i="1"/>
  <c r="F86" i="1"/>
  <c r="F90" i="1"/>
  <c r="F100" i="1"/>
  <c r="F102" i="1"/>
  <c r="F105" i="1"/>
  <c r="F113" i="1"/>
  <c r="F114" i="1"/>
  <c r="F117" i="1"/>
  <c r="F119" i="1"/>
  <c r="F127" i="1"/>
  <c r="F142" i="1"/>
  <c r="F148" i="1"/>
  <c r="F151" i="1"/>
  <c r="F154" i="1"/>
  <c r="F157" i="1"/>
  <c r="F171" i="1"/>
  <c r="F172" i="1"/>
  <c r="F175" i="1"/>
  <c r="F182" i="1"/>
  <c r="F185" i="1"/>
  <c r="F197" i="1"/>
  <c r="F200" i="1"/>
  <c r="F201" i="1"/>
  <c r="F206" i="1"/>
  <c r="F211" i="1"/>
  <c r="F227" i="1"/>
  <c r="F230" i="1"/>
  <c r="F233" i="1"/>
  <c r="F236" i="1"/>
  <c r="F249" i="1"/>
  <c r="F250" i="1"/>
  <c r="F253" i="1"/>
  <c r="F257" i="1"/>
  <c r="F264" i="1"/>
  <c r="F270" i="1"/>
  <c r="F276" i="1"/>
  <c r="F279" i="1"/>
  <c r="F282" i="1"/>
  <c r="F285" i="1"/>
  <c r="F296" i="1"/>
  <c r="F306" i="1"/>
  <c r="F309" i="1"/>
  <c r="B344" i="1"/>
  <c r="B342" i="1"/>
  <c r="B340" i="1"/>
  <c r="B328" i="1"/>
  <c r="B326" i="1"/>
  <c r="B324" i="1"/>
  <c r="B322" i="1"/>
  <c r="B320" i="1"/>
  <c r="B318" i="1"/>
  <c r="B316" i="1"/>
  <c r="B314" i="1"/>
  <c r="A314" i="1"/>
  <c r="D299" i="1"/>
  <c r="F299" i="1" s="1"/>
  <c r="D276" i="1"/>
  <c r="D273" i="1"/>
  <c r="F273" i="1" s="1"/>
  <c r="D267" i="1"/>
  <c r="F267" i="1" s="1"/>
  <c r="D264" i="1"/>
  <c r="D253" i="1"/>
  <c r="D249" i="1"/>
  <c r="D236" i="1"/>
  <c r="D233" i="1"/>
  <c r="D230" i="1"/>
  <c r="D227" i="1"/>
  <c r="D211" i="1"/>
  <c r="D208" i="1"/>
  <c r="F208" i="1" s="1"/>
  <c r="D207" i="1"/>
  <c r="F207" i="1" s="1"/>
  <c r="D202" i="1"/>
  <c r="F202" i="1" s="1"/>
  <c r="D172" i="1"/>
  <c r="D171" i="1"/>
  <c r="D145" i="1"/>
  <c r="F145" i="1" s="1"/>
  <c r="D66" i="1"/>
  <c r="D67" i="1" s="1"/>
  <c r="F67" i="1" s="1"/>
  <c r="D54" i="1"/>
  <c r="F54" i="1" s="1"/>
  <c r="D47" i="1"/>
  <c r="F47" i="1" s="1"/>
  <c r="D44" i="1"/>
  <c r="F44" i="1" s="1"/>
  <c r="D41" i="1"/>
  <c r="F41" i="1" s="1"/>
  <c r="D30" i="1"/>
  <c r="D33" i="1" s="1"/>
  <c r="F33" i="1" s="1"/>
  <c r="D27" i="1"/>
  <c r="F27" i="1" s="1"/>
  <c r="F121" i="1" l="1"/>
  <c r="F318" i="1" s="1"/>
  <c r="F106" i="1"/>
  <c r="F316" i="1" s="1"/>
  <c r="F311" i="1"/>
  <c r="F328" i="1" s="1"/>
  <c r="F301" i="1"/>
  <c r="F344" i="1" s="1"/>
  <c r="F259" i="1"/>
  <c r="F324" i="1" s="1"/>
  <c r="F287" i="1"/>
  <c r="F326" i="1" s="1"/>
  <c r="F288" i="1"/>
  <c r="F342" i="1" s="1"/>
  <c r="F30" i="1"/>
  <c r="F92" i="1" s="1"/>
  <c r="F314" i="1" s="1"/>
  <c r="D209" i="1"/>
  <c r="D210" i="1"/>
  <c r="F210" i="1" s="1"/>
  <c r="D178" i="1"/>
  <c r="F178" i="1" s="1"/>
  <c r="F187" i="1" s="1"/>
  <c r="F320" i="1" s="1"/>
  <c r="F346" i="1" l="1"/>
  <c r="F350" i="1" s="1"/>
  <c r="F209" i="1"/>
  <c r="F238" i="1" s="1"/>
  <c r="F322" i="1" s="1"/>
  <c r="F330" i="1" s="1"/>
  <c r="F332" i="1" l="1"/>
  <c r="F334" i="1" s="1"/>
</calcChain>
</file>

<file path=xl/sharedStrings.xml><?xml version="1.0" encoding="utf-8"?>
<sst xmlns="http://schemas.openxmlformats.org/spreadsheetml/2006/main" count="353" uniqueCount="219">
  <si>
    <t xml:space="preserve">GRAĐEVINSKI RADOVI </t>
  </si>
  <si>
    <t>*</t>
  </si>
  <si>
    <t>napomena:</t>
  </si>
  <si>
    <t>Sve mjere kontrolirati u naravi</t>
  </si>
  <si>
    <t>A1.</t>
  </si>
  <si>
    <t>RUŠENJA, DEMONTAŽE, PRIPREMA</t>
  </si>
  <si>
    <t>jed. mj.</t>
  </si>
  <si>
    <t>količina</t>
  </si>
  <si>
    <t>jed.cijena</t>
  </si>
  <si>
    <t>ukupno</t>
  </si>
  <si>
    <t>Priprema gradilišta</t>
  </si>
  <si>
    <t>A1.1.</t>
  </si>
  <si>
    <t xml:space="preserve">Izvedba pripremnih radova prije pristupanja radovima na rekonstrukciji postojećeg prostora, te prije pristupanju radovima na rušenju i demontaži. Stavka obuhvaća:
- kontrolu mjera i veličina postojećeg stanja konstrukcije objekta, 
- pregled i utvrđivanje točnih koridora postojećih instalacija u objektu (grijanje, elektrika, telefon, vodovod, kanalizacija i sl.) radi njihovog uklanjanja, zaštite ili prilagođavanja novim sadržajima. 
Cijenom treba obuhvatiti kompletan rad.
</t>
  </si>
  <si>
    <t>kpl.</t>
  </si>
  <si>
    <t>A1.2.</t>
  </si>
  <si>
    <t>Pripremni radovi</t>
  </si>
  <si>
    <t>A1.2a</t>
  </si>
  <si>
    <t>Pripremni radovi uključuju sve radnje na pomicanju i zaštiti opreme i uređaja od oštećenja i prašine, radovi uključuju i demontažu rasvjetnih tijela, utičnica i prekidača te zaštitu električnih i plinskih instalacija, razvodnoga ormara struje i brojila potrošnje struje, ako postoje u zoni sanacijskih radova. U pripremne radove uključiti i unutarnji transport materijala do mjesta ugradnje u objektu. Po dovršetku radova sve treba vratiti u prvobitni položaj i stanje prije početka sanacije. Obračun je po kompletu svih provedenih pripremnih radova.
Cijenom treba obuhvatiti kompletan rad.</t>
  </si>
  <si>
    <t>A1.2b</t>
  </si>
  <si>
    <t>Dobava i postava zaštitne folije za pokrivanje stubišta, a kao zaštita od oštećenja. Hodne plohe treba zaštititi PE folijom dok sve rubne površine uz rubove vrata, štokove, prekidače, ormariće i sl treba zaštititi pik trakom koju nakon završetka radova treba ukloniti. Radove treba izvoditi pažljivo i precizno. 
Cijenom treba obuhvatiti kompletan rad.</t>
  </si>
  <si>
    <r>
      <t>m</t>
    </r>
    <r>
      <rPr>
        <vertAlign val="superscript"/>
        <sz val="10"/>
        <rFont val="Arial Narrow"/>
        <family val="2"/>
      </rPr>
      <t>2</t>
    </r>
  </si>
  <si>
    <t>A1.2c</t>
  </si>
  <si>
    <t>Dobava, postava, skidanje i odvoz folije (PE) za zaštitu otvora na pročelju za potrebe izvedbe ojačanja zidova. Postavlja se na dovratnike, doprozornike, rubove pomoću letvica, ljepljive trake i sl.,da ih ne ošteti. Uključiti zaštitu vent. i sl. otvora i dodatne potkonstr. i elem. (drv. građa - daske, mosnice, panoi i dr.). 
Cijenom treba obuhvatiti kompletan rad.</t>
  </si>
  <si>
    <t>A1.2d</t>
  </si>
  <si>
    <t xml:space="preserve">Uklanjanje svih elemenata u prostorijama (ormari, kreveti i slično) što spriječava izvedbu.  Deponirati na suhom mjestu i zaštiti od prašine folijom. Potrebno je napisati zapisnik i predočiti nadzornom inženjeru svih elemenata izmještenih za potrebu izvedbe radova. Nakon završetka potrebno je sve vratiti na svom mjestu. Obračun po paušalu. U stavku uključiti sve potrebne materijale, rad i opremu za izvedbu do potpune gotovosti. Odnosi se na sve radove sanacije.
Cijenom treba obuhvatiti kompletan rad.
</t>
  </si>
  <si>
    <t>A1.2e</t>
  </si>
  <si>
    <t xml:space="preserve">Zaštita stambenih prostorija, podova prije izvedbe radova. Zaštita podova daskama, stiroporom i starim "krpama" ili folijama. Obračun po paušalu. U stavku uključiti sve potrebne materijale, rad i opremu za izvedbu do potpune gotovosti. Odnosi se na sve radove sanacije.
Cijenom treba obuhvatiti kompletan rad.
</t>
  </si>
  <si>
    <t>A1.3.</t>
  </si>
  <si>
    <t xml:space="preserve">Torkretiranje zidova </t>
  </si>
  <si>
    <t>A1.3a</t>
  </si>
  <si>
    <t xml:space="preserve">Pažljivo ručno obijanje trošne žbuke debljine 2,5-4 cm s definiranih ravnih ploha do čiste, ravne, čvrste i suhe podloge. Žbuku ukloniti na mjestima zidova predviđenih za torkretiranje. Pri uklanjanju žbuke zida voditi brigu o svim profilacijama u zidu i oko otvora. Utovar, odvoz i istovar na lokaciju  udaljenu do 20 km. 
Cijenom treba obuhvatiti sav potreban materijal, rad i opremu za izvedbu do potpune gotovosti. 
</t>
  </si>
  <si>
    <t>- obijanje</t>
  </si>
  <si>
    <t>- deponiranje</t>
  </si>
  <si>
    <r>
      <t>m</t>
    </r>
    <r>
      <rPr>
        <vertAlign val="superscript"/>
        <sz val="10"/>
        <rFont val="Arial Narrow"/>
        <family val="2"/>
      </rPr>
      <t>3</t>
    </r>
  </si>
  <si>
    <t>A1.3b</t>
  </si>
  <si>
    <t xml:space="preserve">Nakon obijanja žbuke zid očistiti čeličnim četkama, a reške skobama do dubine od 2 cm. Potom cijelu površinu otprašiti i isprati vodom pod tlakom. Utovar, odvoz i istovar na lokaciju  udaljenu do 20 km. 
Cijenom treba obuhvatiti sav potreban materijal, rad i opremu za izvedbu do potpune gotovosti. 
</t>
  </si>
  <si>
    <t>A1.3c</t>
  </si>
  <si>
    <t xml:space="preserve">Ispuhati zrakom pod tlakom sve zidove. Potrebno je zašititi sve površine prethodno ispuhivanju. Alternativa je četkom to očistiti. U stavku uključiti sav potreban materijal, rad i opremu za izvedbu do potpune gotovosti.
Cijenom treba obuhvatiti sav potreban materijal, rad i opremu za izvedbu do potpune gotovosti. 
</t>
  </si>
  <si>
    <t>A1.4.</t>
  </si>
  <si>
    <t>Lokalno ojačanje zidova FRCM-om</t>
  </si>
  <si>
    <t>A1.4a</t>
  </si>
  <si>
    <t xml:space="preserve">Demontaža obloge od kamenih ploča na zidu suterena. Potrebno je označiti numerički kamene ploče bojom od 1 do koliko treba. Koristiti boju koja se može oprati. Nakon numeriranja potrebno je izraditi fotodokumentaciju kako bi se naknadno moglo postaviti identično kako je bilo. Pažljivo ručno skidanje kamene obloge. Voditi računa da kamen ostane neoštećen. Deponirati na gradilištu na drvene palete te zatim ih prekriti vodonepropusnom pvc folijom. Obračun stavke po m2. U stavku uključiti sav potreban materijal, rad i opremu za izvedbu do potpune gotovosti.
</t>
  </si>
  <si>
    <t>A1.4b</t>
  </si>
  <si>
    <t xml:space="preserve"> - obijanje</t>
  </si>
  <si>
    <t>A1.4c</t>
  </si>
  <si>
    <t>A1.4d</t>
  </si>
  <si>
    <t>A1.5.</t>
  </si>
  <si>
    <t>Izvedba nove spregnute ploče</t>
  </si>
  <si>
    <t>A1.5a</t>
  </si>
  <si>
    <t xml:space="preserve">Skidanje podne obloge i daščane oplate na podu 1.,2. i potkrovlja. Pretpostavljena debljina slojeva iznosi 5cm obloga a 10 cm cementna glazura, 1x daščana oplata 2,4 cm. Uklonjene slojeve deponirati na odgovarajuću deponiju za građevinski materijal do 20km od gradilišta. Obračun po m2. U stavku ulazi uklanjanje, utovar, prijevoz i deponiranje. U stavku uključiti sve potrebne materijale, rad i opremu za izvedbu do potpune gotovosti. 
</t>
  </si>
  <si>
    <t>A1.8b</t>
  </si>
  <si>
    <t xml:space="preserve">Uklanjanje i deponiranje šute unutar dva sloja daščanje oplate. Pretpostavljena visina šute iznosi 15-20 cm. Uklonjenu šutu deponirati na odgovorajući deponij za građevinski materijal do 20 km od gradilišta. Obračun po m3. U stavku ulazi uklanjanje, utovar, prijevoz i deponiranje. U stavku uključiti sve potrebne radove, materijale i opremu za izvedbu do potpune gotovosti.
</t>
  </si>
  <si>
    <t>A1.9.</t>
  </si>
  <si>
    <t>Sidrenje uglova</t>
  </si>
  <si>
    <t>A1.9a</t>
  </si>
  <si>
    <t>Pažljivo ručno obijanje trošne žbuke i obloge vanjskih zidova na mjestima sidrenja, debljine 2,5-4 cm s definiranih ravnih ploha obodnih zidova soba do čiste, ravne, čvrste i suhe podloge.  Pri uklanjanju žbuke na vanjskoj strani zida voditi brigu o svim profilacijama u zidu i oko otvora te postupati u skladu s uputama konzervatorskog zavoda. Ziđe pročelja je od opeke. Nakon obijanja žbuke zid očistiti čeličnim četkama, a reške skobama do dubine od 2 cm. Potom cijelu površinu otprašiti i isprati vodom pod tlakom. Utovar, odvoz i istovar na lokaciju  udaljenu do 10 km. Obračun po m2.</t>
  </si>
  <si>
    <t>ručno obijanje</t>
  </si>
  <si>
    <t>utovar i deponiranje</t>
  </si>
  <si>
    <t>A1.9b</t>
  </si>
  <si>
    <t xml:space="preserve">Bušenje rupa za sidrenje promjera 22 mm. Koristiti ručnu bušilicu. Bušenje je kroz zid od opeke na mjestima predviđenim projektom. Dubina rupe iznosi 1.25 m, osim ako projektom nije drugačije propisano. Nakon bušenja potrebno je očistiti rupu. Rupa mora biti očišćena od prašine i ostataka opeke i morta. Obračun po komadu. U stavku uključiti sve potrebne materijale, rad i opremu za izvedbu do potpune gotovosti.
</t>
  </si>
  <si>
    <t>kom</t>
  </si>
  <si>
    <t>A1.9c</t>
  </si>
  <si>
    <t xml:space="preserve">Izvedba ležajeva dimenzija 15x15 cm i debljine 5 cm. Potrebno je ručno i pažljivo odštemati ležaj na zidu od opeke. Uklonjene slojeve deponirati na odgovarajuću deponiju za građevinski materijal do 20km od gradilišta. U stavku ulazi uklanjanje, sav vertikalni i horizontalni transport, utovar, prijevoz, istovar i deponiranje.
U stavku uključiti sve potrebne materijale, rad i opremu za izvedbu do potpune gotovosti.
</t>
  </si>
  <si>
    <t>Ostalo</t>
  </si>
  <si>
    <t>A1.10</t>
  </si>
  <si>
    <t>Višekratno i detaljno čišćenje stubišta i prostorija za vrijeme izvođenja radova, prije primopredaje prostorija obuhvaćenih radovima. Stavka ukljućuje čišćenje nakon svih radova.  Ukoliko dođe do onečišćenja prostorija koje nisu obuhvaćene radovima, izvođač je iste dužan očistiti o svom trošku.</t>
  </si>
  <si>
    <t>A1.11</t>
  </si>
  <si>
    <t xml:space="preserve">Ugradnja sonde radi provođenja restauratorskih istražnih radova na uličnom pročelju na mjestu izvedbe sidrenja uglova u prizemlju. Sonde postaviti između dva sidra.
</t>
  </si>
  <si>
    <t>A1.12</t>
  </si>
  <si>
    <t>Izrada izvješća restauratorskih istražnih radova.</t>
  </si>
  <si>
    <t>A1.13</t>
  </si>
  <si>
    <t xml:space="preserve">Razni nepredviđeni radovi koji se mogu pojaviti u toku izvođenja radova. Radovi se izvode po nalogu nadzornog inženjera, i obračunavaju se prema stvarno izvedenim radovima. Upisuju se u građevinski dnevnik. Za ponudu predvidjeti vrijednost od  10%  od  vrijednosti  radova na  rušenjima  i razgradnjama. Obavezno ispuniti.
</t>
  </si>
  <si>
    <t>A1.14</t>
  </si>
  <si>
    <t xml:space="preserve">Izvedba geotehničkih istražnih radova s izradom geotehničkog izvješća za potrebe konstruktivne obnove stambene građevine.
</t>
  </si>
  <si>
    <t>DEMONTAŽA, RUŠENJE, PRIPREMA UKUPNO (OPRAVDANI TROŠKOVI):</t>
  </si>
  <si>
    <t>DEMONTAŽA, RUŠENJE, PRIPREMA UKUPNO (NEOPRAVDANI TROŠKOVI):</t>
  </si>
  <si>
    <t>A2.</t>
  </si>
  <si>
    <t>SKELARSKI RADOVI</t>
  </si>
  <si>
    <t>A2.1.</t>
  </si>
  <si>
    <t xml:space="preserve">Priprema potrebne dokumentacije, ishođenje dozvole za zauzimanje javno prometne površine (nogostup, parkirna mjesta i slično) od Gradskog ureda za Mjesnu samoupravu. 
</t>
  </si>
  <si>
    <t>A2.2.</t>
  </si>
  <si>
    <r>
      <rPr>
        <b/>
        <sz val="10"/>
        <rFont val="Arial Narrow"/>
        <family val="2"/>
      </rPr>
      <t>Skela</t>
    </r>
    <r>
      <rPr>
        <sz val="10"/>
        <rFont val="Arial Narrow"/>
        <family val="2"/>
      </rPr>
      <t xml:space="preserve">
Doprema na gradilište, montaža, demontaža i odvoz s gradilišta </t>
    </r>
    <r>
      <rPr>
        <b/>
        <sz val="10"/>
        <rFont val="Arial Narrow"/>
        <family val="2"/>
      </rPr>
      <t>cijevne fasadne skele</t>
    </r>
    <r>
      <rPr>
        <sz val="10"/>
        <rFont val="Arial Narrow"/>
        <family val="2"/>
      </rPr>
      <t xml:space="preserve"> od bešavnih cijevi. Skelu izvesti prema projektu skele i statičkom računu koji je izvođač dužan napraviti prije izvedbe skele, prema važećim standardima, propisima i pravilima struke. Uključivo radne platforme od mosnica i zaštitne ograde (visine min. 1,2 m),  sva potrebna ukrućenja i sidrenja. Skelu osigurati sidrenjem u zgradu, a zaštititi od groma uzemljenjem. U jediničnu cijenu uključiti i zaštitni zastor od jutenih ili PE traka po cijeloj površini vanjske strane skele, željezne ili drvene ljestve – penjalice i sav potreban pomoćni materijal i pribor. Sav transport materijala, rad i komunikacije vrši se isključivo s vanjske strane građevine, preko skele, a ne kroz zgradu.
Prije davanja ponude ponuditelj može pregledom situacije, konfiguracije terena i geometrije pročelja ustanoviti mogućnosti postave skele na svim dijelovima pročelja, uvjete pristupa, osiguranja prolaza, ulaza i prostora za odlaganje materijala i zaštite drugih ploha i vegetacije. Visina skele do 15 m. Obračun se vrši po vertikalnoj projekciji. Radi izvedbe sidrenja uglova dovoljno je jedno polje 2.5m oko mjesta ugradnje.
Cijenom treba obuhvatiti kompletan rad.</t>
    </r>
  </si>
  <si>
    <t>A2.3.</t>
  </si>
  <si>
    <t xml:space="preserve">Priprema potrebne dokumentacije. Stavka uključuje projekt skele.
</t>
  </si>
  <si>
    <t>SKELARSKI RADOVI UKUPNO:</t>
  </si>
  <si>
    <t>A3.</t>
  </si>
  <si>
    <t>ZEMLJANI RADOVI</t>
  </si>
  <si>
    <t>A3.1.</t>
  </si>
  <si>
    <t xml:space="preserve">Kombinirani strojni i ručni iskop u zemlji III. kategorije,  na mjestu podbetoniravanja temeljnih traka (rubovi iskopa su pod kutem od 45°). Dubina i profil iskopa potrebno odrediti na licu mjesta uz prisustvo nadzornnog inženjera. Obračun se vrši prema iskopanom volumenu zemlje u sraslom stanju.  Cijenom je obuhvaćen iskop, utovar u prijevozno sredstvo, odvoz na privremenu deponiju na gradilištu i istovar. Rastresitost kod odvoza se NE uračunava. Cijenom treba obuhvatiti kompletan rad. 
</t>
  </si>
  <si>
    <t>deponija gradilišta</t>
  </si>
  <si>
    <t>gradska deponija</t>
  </si>
  <si>
    <t>A3.2.</t>
  </si>
  <si>
    <r>
      <t>Dobava, razastiranje, nabijanje i planiranje</t>
    </r>
    <r>
      <rPr>
        <b/>
        <sz val="10"/>
        <rFont val="Arial Narrow"/>
        <family val="2"/>
      </rPr>
      <t xml:space="preserve"> nasipa tucanika</t>
    </r>
    <r>
      <rPr>
        <sz val="10"/>
        <rFont val="Arial Narrow"/>
        <family val="2"/>
      </rPr>
      <t xml:space="preserve"> (granulacija Ø0-60mm), u slojevima od 20cm, kao podložnog sloja ispod betonske podloge temeljne AB trake. Nasipavanje, nabijanje i valjanje do potrebne zbijenosti do MS=20MN/m2. Obavezna kontrola zbijenosti od strane nadležnih institucija (u obvezi izvođača). Cijenom treba obuhvatiti kompletan rad.</t>
    </r>
  </si>
  <si>
    <t>A3.3.</t>
  </si>
  <si>
    <r>
      <t xml:space="preserve">Izvedba </t>
    </r>
    <r>
      <rPr>
        <b/>
        <sz val="10"/>
        <rFont val="Arial Narrow"/>
        <family val="2"/>
      </rPr>
      <t>zemljanog nasipa</t>
    </r>
    <r>
      <rPr>
        <sz val="10"/>
        <rFont val="Arial Narrow"/>
        <family val="2"/>
      </rPr>
      <t xml:space="preserve"> od materijala dovezenog sa deponije gradilišta, uključivo svi lokalni transporti sa utovarom na kamion i istovar na traženu lokaciju. Nasip izvoditi malim strojevima uz nabijanje svakih 30cm. Cijenom treba obuhvatiti kompletan rad.
</t>
    </r>
  </si>
  <si>
    <t>ZEMLJANI RADOVI UKUPNO:</t>
  </si>
  <si>
    <t>A4.</t>
  </si>
  <si>
    <t>ZIDARSKI RADOVI</t>
  </si>
  <si>
    <t>Sanacija pukotina</t>
  </si>
  <si>
    <t>A4.1.</t>
  </si>
  <si>
    <t xml:space="preserve">Sanacija i popravak zidova zapunjavanjem sljubnica i pukotina mortom na bazi bescementnih veziva kategorije CS II prema HRN EN 998-1, uz μ&lt;10. Prije nanošenja morta potrebno je očistiti sve četkom, otprašiti i zasititi podlogu vodom, u svrhu sprečavanja upijanja vode iz žbuke od strane podloge. Mjesta koja se popravljaju mogu se odmah izravnati sa žlicom, gleterom, gladilicom odnosno žlicom za sljubnice, lagano pritiskajući za poboljšanje prionjivosti tako da ostane jedna zatvorena površina. Višak morta ukloniti odmah nakon ugradnje. Zidovi visine do 350 cm. Radna skela uključena u cijenu. Obračun po m2 površine zida. 
</t>
  </si>
  <si>
    <t>A4.2.</t>
  </si>
  <si>
    <t>Ojačanje zidova  FRCMom</t>
  </si>
  <si>
    <t>A4.2a</t>
  </si>
  <si>
    <t xml:space="preserve">Priprema zida obijanjem postojeće / ostataka žbuke do čvrste i čiste podloge. ispuhivanje zrakom pod pritiskom i pranje (ručno ili strojno) pod laganim pritiskom.  Odvoz šute na lokalni deponij obračunat posebno.  Zapunjavanje sljubnica / izravnavanje povšine jednokomponentnim mortom ojačan vlaknima, na bazi hidrauličkih veziva, sa odabranim agregatom i specijalnim dodacima, u debljinama 5mm-25mm po sloju. Karakteristike morta: klasa R2 (EN 1504-3 ili jednakovrijedan__________), klasa M20 (EN 998-2 ili jednakovrijedan ___________), klasa CS IV (EN 998-1 ili jednakovrijedan ______________), maksimalno zrno agregata: min. 1,4 mm, specfična gustoća: min. 1,85 ± 0,05 kg/L (EN 1015-10 ili jednakovrijedan____________), tlačna čvrstoća: min. 22 MPa (EN 1015-11 ili jednakovrijedan____________), tlačni modul elastičnosti: min. 7.6 MPa (EN 13412 ili jednakovrijedan______________), prionjivost na podlogu: min.0,8 MPa (EN 1015-12 ili jednakovrijedan ____________), kapilarno upijanje: maks. 0.2 kg mE-2minE-0.5 (EN 1015-18 ili jednakovrijedno___________). Obračun po m2 površine zida.
</t>
  </si>
  <si>
    <t>A4.2b</t>
  </si>
  <si>
    <t xml:space="preserve">Dobava i ugradnja FRCM sustava, koristeći mort naveden u stavci 1.i specijalne staklene mreže. Karakteristike mreže: gustoća vlakana: min. 2.6 g/cm3, razmak šavova : min. 18.1 x 14.2 mm, vlačna čvrstoća : min. 2.600 N/mm2, vlačni modul elastičnosti : min. 80.000 N/mm2, granična uzdužna nosivost : min. 77 kN/m, granična poprečna nosivost : min. 76 kN/m, uzdužno izduženje pri slomu: min. 4,10%, poprečno izduženje pri slomu: min. 3,45%. Svi proizvodi trebaju biti kompatibilni. Dokaz kompatibilnosti dostaviti nadzornom inžinjeru. Radove izvesti prema uputama proizvođača materijala. Ugradnja prema shemi u prilogu. Obračun po m2 površine.                                                                                                                                 </t>
  </si>
  <si>
    <t>A4.2c</t>
  </si>
  <si>
    <t>Dobava i ugradnja karbonske užadi. Karakteristike CFRP užadi: promjer: min.Ø10mm, gustoća vlakana: min. 2.60 g/cm3                                              - vlačna čvrstoća vlakana: min. 2500 N/mm2 (EN 2561 ili jednakovrijedan _________), vlačni modul elastičnosti vlakana: min.70 000 N/mm2 (EN 2561 ili jednakovrijedan________), izduženje pri slomu: min. 4.0% (EN 2561 ili jednakovrijedan___________), prosječna vlačna čvrstoća ugrađenog užeta: min.1600 N/mm2 (EN 2561 ili jednakovrijedan ____________), efektivna površina užeta: min. 25.9 mm2. Užad se ugrađuje u prethodno izbušene otvore duljine minimalno 30cm i preklapa se na FRCM sustav, opisan u stavci 2. koristeći epoksidno ljepilo. Svi proizvodi trebaju biti kompatibilni. Dokaz kompatibilnosti dostaviti nadzornom inžinjeru. Radove izvesti prema uputama proizvođača materijala.Ugradnja prema shemi u prilogu. Obračun po kom sidra.</t>
  </si>
  <si>
    <t>A4.2d</t>
  </si>
  <si>
    <r>
      <rPr>
        <b/>
        <sz val="10"/>
        <rFont val="Arial Narrow"/>
        <family val="2"/>
      </rPr>
      <t xml:space="preserve">Rabiciranje staklenom mrežicom. </t>
    </r>
    <r>
      <rPr>
        <sz val="10"/>
        <rFont val="Arial Narrow"/>
        <family val="2"/>
      </rPr>
      <t xml:space="preserve">Armirna mrežica je staklena mrežica visoke kvalitete za ugradnju u sustave unutarnje termoizolacije. Mrežica se koristi za armirni sloj i utiskuje se u površinu čeličnim gleterom. Mrežica se mora utisnuti u zadnju trećinu debljine armirnog sloja. Utiskuje se „mokro na mokro“ s minimalno 10 cm preklapanja. Mrežica se prekriva s 1 mm ljepila. Nakon postavljene površine mrežice, višak mrežice se odreže. Nakon završetka izrade mrežica ne smije biti vidljiva.  U cijenu stavke uključen je sav potreban rad, materijal, faktori i transport.
</t>
    </r>
  </si>
  <si>
    <t>A4.2e</t>
  </si>
  <si>
    <r>
      <t>Žbukanje ravnih površina</t>
    </r>
    <r>
      <rPr>
        <b/>
        <sz val="10"/>
        <rFont val="Arial Narrow"/>
        <family val="2"/>
      </rPr>
      <t xml:space="preserve"> pročelja</t>
    </r>
    <r>
      <rPr>
        <sz val="10"/>
        <rFont val="Arial Narrow"/>
        <family val="2"/>
      </rPr>
      <t xml:space="preserve">  i dijelova pročelja plitke profilacije produžnom grubom i finom žbukom M-5, omjera 1:3:9 zaglađene završne obrade debljine 3-4,5 cm, uz prethodno pranje površina vodom pod pritiskom. Žbuka se nanosi na ravne površine pročelja gdje je postojeća žbuka otućena, reške očišćene, a površina otprašena i oprena. Žbuku izvesti prema slijedećim fazama: površinu zida oprati vodom pod pritiskom, na navlaženu površinu zida nanijeti rijetki cementni mort-špric omjera 1:2. Na tako pripremljenu podlogu nanijeti osnovni sloj grube produžne žbuke debljine 2-2,5 cm. Kada se osnovni sloj potpuno osuši i potom obilno navlaži nanosi se završni sloj potpuno osuši i potom obilno navlaži nanosi se završni sloj fine produžne žbuke debljine 1-1,5 cm, veličine agregata do 2,0 mm. Završni sloj fino zagladiti. Za kvalitetu žbuke  izvoditelj je dužan pribaviti stručni nalaz i mišljenje ovlaštene ustanove za ispitivanje kvalitete žbuke, što je obuhvaćeno jediničnom cijenom ove stavke. Na mjestima spoja različitih vrsta žbuke i mjestima popravaka preko spoja postaviti elastičnu mrežicu uključenu u stavku. U stavku je uračunato urezivanje plitkih ureza u žbuci, kao i izrada rubova promjene plohe žbuke, izrada šablona za pilastre i trapeznih letvica. Obračun se vrši po m2 ortogonalne projekcije pročelja, ne računajući površine otvora, profilacija i ukrasa.
 Cijenom treba obuhvatiti kompletan rad, materijal i pribor.</t>
    </r>
  </si>
  <si>
    <t>e</t>
  </si>
  <si>
    <t>A4.2f</t>
  </si>
  <si>
    <r>
      <t xml:space="preserve">Strojno špricanje ili ručno nanošenje grube i fine žbuke s  </t>
    </r>
    <r>
      <rPr>
        <b/>
        <sz val="10"/>
        <rFont val="Arial Narrow"/>
        <family val="2"/>
      </rPr>
      <t>unutarnje strane zidova</t>
    </r>
    <r>
      <rPr>
        <sz val="10"/>
        <rFont val="Arial Narrow"/>
        <family val="2"/>
      </rPr>
      <t xml:space="preserve"> 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
</t>
    </r>
  </si>
  <si>
    <t>A4.3</t>
  </si>
  <si>
    <t>A4.3a</t>
  </si>
  <si>
    <t>Dobava i ugradnja ojačanja na uglu vanjskih zidova u obliku sidara od armaturne šipke Φ16 dužine 100 cm. U cijenu je uključena ugradnja sidara i  injektiranje rupe epoksidnim ljepilom nakon ugradnje šipke, postavljanje čelične pločice 100x100x8 mm sa zatezanjem matice nakon stvrdnjavanja epoksida te zatvaranje ležajne rupe produžnim mortom. Na jednom uglu 3-4 komada usidriti okomito na nosivi zid prema projektu. Obračun po kg.  U cijeni je sav rad i materijal po uputi proizvođača do potpune gotovosti. Početak izvedbe iznad kamene obloge.</t>
  </si>
  <si>
    <t>šipke Φ16, L= 1 m, kom = 130</t>
  </si>
  <si>
    <t>kg</t>
  </si>
  <si>
    <t>pločice 100x100x8 mm, kom = 130</t>
  </si>
  <si>
    <t>A4.3b</t>
  </si>
  <si>
    <t xml:space="preserve">Ispitivanje ugrađenih sidra hidrauličnom prešom. Sidra se ispituju na čupanje. Ispitivanje se vrši na 4 mjesta. Na uličnom dijelu ispituje se na jedno sidro na razini prizemlja i 2 kata. Na dvorišnom djelu se ispituje po jedno sidro na razini podruma (sutren) i 2 kata. Obračun po komadu sidra. Sila koju sidro mora izdržati iznosi 25 kN. Ukoliko ne zadovolji, izvođač o svom trošku mijenja sva ugrađena sidra. 
</t>
  </si>
  <si>
    <t>A4.3c</t>
  </si>
  <si>
    <t xml:space="preserve">Ispuna rupa nakon izvedbe sidara i ugradnje pločica. Rupu ispuniti cementnim mortom uz završnu hrapavu obradu radi bolje prijonjivosti s novom žbukom. Za postupak se može iskoristiti i opeka koja uklonjena. Rupe su presjeka 15x15 cm i dubine 5 cm. U cijenu stavke uključen je sav potreban rad, materijal, faktori i transport.
</t>
  </si>
  <si>
    <t>A4.4</t>
  </si>
  <si>
    <t>Dimnjak na 2 katu</t>
  </si>
  <si>
    <t>Lokalno prezidavanje postojećom opekom dimnjaka na 2 katu oštećenog u potresu. Vezno sredstvo je mort M10 kvalitete tipa B. Zidati prema postojećim veličinama sljubnica. Nova opeka, ukoliko je potrebna računati će se stavkom za nepredviđene radove.  U cijenu stavke uključen je sav potreban rad, materijal, faktori i transport. Iskazana je procijenjena površina.</t>
  </si>
  <si>
    <t>A4.5</t>
  </si>
  <si>
    <r>
      <t xml:space="preserve">Strojno špricanje ili ručno nanošenje grube i fine žbuke s  </t>
    </r>
    <r>
      <rPr>
        <b/>
        <sz val="10"/>
        <rFont val="Arial Narrow"/>
        <family val="2"/>
      </rPr>
      <t>unutarnje strane zidova</t>
    </r>
    <r>
      <rPr>
        <sz val="10"/>
        <rFont val="Arial Narrow"/>
        <family val="2"/>
      </rPr>
      <t xml:space="preserve"> </t>
    </r>
    <r>
      <rPr>
        <b/>
        <sz val="10"/>
        <rFont val="Arial Narrow"/>
        <family val="2"/>
      </rPr>
      <t xml:space="preserve">na torkretnim zidovima </t>
    </r>
    <r>
      <rPr>
        <sz val="10"/>
        <rFont val="Arial Narrow"/>
        <family val="2"/>
      </rPr>
      <t xml:space="preserve">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
</t>
    </r>
  </si>
  <si>
    <t>ZIDARSKI RADOVI UKUPNO:</t>
  </si>
  <si>
    <t>A5.</t>
  </si>
  <si>
    <t>BETONSKI I ARMIRANOBETONSKI RADOVI</t>
  </si>
  <si>
    <t>Ojačanje temeljne konstrukcije</t>
  </si>
  <si>
    <t>A5.1</t>
  </si>
  <si>
    <t xml:space="preserve">Nabava i ugradnja betona za izvedbu podložnog betona debljine 10cm klase betona C16/20. Obračun po m³ ugrađenog betona. Cijenom treba obuhvatiti kompletan rad. 
</t>
  </si>
  <si>
    <t>-beton C16/20</t>
  </si>
  <si>
    <t>A5.2</t>
  </si>
  <si>
    <t xml:space="preserve">Statička ojačanja temelja podbetoniranjem i dobetoniranjem postojećih temelja klase betona C30/37, sa dodatkom za vodonepropusnost razreda izloženosti XC2, granulirani agregat, koji se izvode uz postojeće zidane temelje. Oplata glatka. Beton je potrebno kod ugradbe vibrirati, da nestanu gnijezda (segregirani dio). Sva potrebna podupiranja i njega betona u periodu od 20 dana su u cijeni stavke.
Cijenom treba obuhvatiti kompletan rad.
</t>
  </si>
  <si>
    <t xml:space="preserve">-beton C30/37 </t>
  </si>
  <si>
    <t>-oplata</t>
  </si>
  <si>
    <r>
      <t>-armatura (cca 90kg/m</t>
    </r>
    <r>
      <rPr>
        <vertAlign val="superscript"/>
        <sz val="10"/>
        <rFont val="Arial Narrow"/>
        <family val="2"/>
      </rPr>
      <t>3</t>
    </r>
    <r>
      <rPr>
        <sz val="10"/>
        <rFont val="Arial Narrow"/>
        <family val="2"/>
      </rPr>
      <t>)</t>
    </r>
  </si>
  <si>
    <t>A5.3</t>
  </si>
  <si>
    <t>Torkretiranje</t>
  </si>
  <si>
    <r>
      <t xml:space="preserve">Dobava, doprema i ugradnja betona za torkretiranje postojećih zidanih zidova. Torkretiranje izvesti jednostrano po unutarnjem i vanjskom obodu zidova  slojem debljine 6cm. Unutar stavke potrebno uračunati sav potreban materijal i rad, armaturne mreže Q257  i drugi elementi koji su detaljno opisani u projektu sanacije. Torkret je potrebno usidriti u postojeći zidani zid šipkama ∅12 (10kom po m2). Sidrene šipke je potrebno postaviti prije polaganja armaturne mreže te prema skici savinuti nakon postavljanja mreže. Nakon savijanja šipke pristupa se ugradnji mlaznog betona kvalitete C25/30 mlaznim postupkom. Prije faze torkretiranja potrebno je zapuniti sljubnice zidova mortom na mjestima gdje je potrebno - uzeto u obzir u zasebnoj stavci. </t>
    </r>
    <r>
      <rPr>
        <b/>
        <sz val="10"/>
        <rFont val="Arial Narrow"/>
        <family val="2"/>
      </rPr>
      <t>U cijenu stavke uključena dobava, doprema i ugradnja oplate špaleta otvora u svrhu izvedbe torkreta na  mjestima otvora.</t>
    </r>
    <r>
      <rPr>
        <sz val="10"/>
        <rFont val="Arial Narrow"/>
        <family val="2"/>
      </rPr>
      <t xml:space="preserve">
Obračun po m2. Cijenom treba obuhvatiti kompletan rad. </t>
    </r>
  </si>
  <si>
    <t>-'mreža Q283 - 4,47kg/m2</t>
  </si>
  <si>
    <t>-sidra ∅8 za sidrenje torkreta-5kom/m2, L=35cm</t>
  </si>
  <si>
    <t>-dodatna armatura oko otvora -∅10 ,L =140-220 cm (cca 15% predviđene glavne armature)</t>
  </si>
  <si>
    <t xml:space="preserve">-armatura u uglovima -∅10, L=120 cm,
(cca 15% predviđene glavne armature) </t>
  </si>
  <si>
    <t xml:space="preserve">-sidra ∅14/50cm za povezivanje s temeljima, L=100cm </t>
  </si>
  <si>
    <t>A5.4</t>
  </si>
  <si>
    <t>A5.4a</t>
  </si>
  <si>
    <t xml:space="preserve">Dobava i izvedba armirano betonske spregnute tlačne ploče betonom C25/30, debljine 8 cm, granulirani agregat. Oplata glatka, ostaje ispod tlačne ploče. Ploča se betonira i spreže s drvenim grednicima poda prizemlja. Spojna sredstva je armaturna šipka Ø16, kvalitete čelika B500B,u epoxy ljepilu na razmaku od 15cm u predbušenim rupama u grednicima. Razmak u  sredini raspona postaviti na 20 cm udaljenosti. Šipka je duljine 20 cm od toga je 10 cm unutar grednika, ostatak prolazi kroz oplatu u betonsku ploču. Armatura tlačne ploče je Q188. Beton je potrebno kod ugradbe vibrirati, da nestanu gnijezda (segregirani dio). Segregaciju sanira izvođač o svom trošku.
Prije izvedbe izvršiti će se ugradnja vijaka za sprezanje ab ploče sa drvenim grednicima. Njega betona u periodu od 20 dana su u cijeni stavke. Obračun po m3. Cijenom treba obuhvatiti kompletan rad. Spojna sredstva su pretpostavljene količine, jer se ne zna točan broj grednika.
</t>
  </si>
  <si>
    <t>A5.4b</t>
  </si>
  <si>
    <t xml:space="preserve">Dobava, siječenje, savijanje i ugradnja armature  kvalitete čelika B500B.  Armatura su rebraste armaturne mreže. Prilikom ugradnje voditi računa o preklopu armature. Obračun po kg. Cijenom treba obuhvatiti kompletan rad. Prethodno betoniranju obavezan je pregled izvedenih armiračkih radova od strane nadzornog inženjera.
</t>
  </si>
  <si>
    <t>- mreža Q188 (3.06 kg/m2)</t>
  </si>
  <si>
    <t>A5.4c</t>
  </si>
  <si>
    <t xml:space="preserve">Dobava i ugradnja sidara za povezivanje tlačne ploče s postojećim zidovima. Sidra se izvode iz betonskog rebrastog čelika B500B promjera Ø14mm, dužine od 90cm (rubni zidovi) do 200cm (središnji zid) i ugrađuju se između dva grednika (prema skicama). Uključivo bušenje rupa promjera do Ø18 i dužine 35 cm u zidovima od pune opeke i ugradnja utiskivanjem sidara u iste s odgovarajućim ekspanzivni mortom. Sidra se ugrađuju prije ugradnje armature tlačne ploče i betoniranja iste. U cijenu uključen sav potrebni materijal. 
</t>
  </si>
  <si>
    <t>- Ø14; L =90 cm; n =130 kom</t>
  </si>
  <si>
    <t>A5.4d</t>
  </si>
  <si>
    <t xml:space="preserve">Dobava i ugradnja spojnih sredstava vijaka za sprezanje drveta i betona ili armaturnih šipki Ø10mm., kvalitete čelika B500B,u epoxy ljepilu na razmaku od 15cm u predbušenim rupama u dva reda u grednicima. Razmak u  sredini raspona postaviti na 20 cm udaljenosti. Šipka je duljine 20 cm od toga je 12 cm unutar grednika, ostatak prolazi kroz oplatu u betonsku ploču.  Šipke se postavljaju pod kutem od 45 stupnjeva. U cijenu uključen sav potrebni materijal. 
</t>
  </si>
  <si>
    <t xml:space="preserve">spojna sredstva Ø10, L=20 cm </t>
  </si>
  <si>
    <t>BETONSKI I AB RADOVI UKUPNO</t>
  </si>
  <si>
    <t>A6.</t>
  </si>
  <si>
    <t xml:space="preserve">TESARSKI RADOVI </t>
  </si>
  <si>
    <t>A6.1</t>
  </si>
  <si>
    <t>A6.1a</t>
  </si>
  <si>
    <t xml:space="preserve">Dobava, montaža i izvedba nove daščane oplate za izvedbu ojačanja međukatnih konstrukcija  Drvena oplata su daske visine 24mm od punog drva. Nakon uklonjenih slojeva postaviti na grednike sloj daščane oplate okomito na smjer grednika. Drugi sloj postaviti paralelno s smjerom grednika, odnosno okomito na prvi sloj. Spoj daščane oplate i drvenih grednika osiguran je vijcima za drvo 10x100mm.  Između grednika postaviti gredice 5/8 cm na osnom razmaku od 30 cm. Uključiti sav materijal, rad i alat za rad do potpune gotovosti.
</t>
  </si>
  <si>
    <t>oplata d=24 mm, C24</t>
  </si>
  <si>
    <t>čavli s navojem 10x100 mm</t>
  </si>
  <si>
    <t>A6.1b</t>
  </si>
  <si>
    <t xml:space="preserve">Pregled i zamijena dotrajalih drvenih grednika u podovima. Nakon uklanjanja pozvati nadzornog inženjera na pregled drvene konstrukcije. Zamijena se vrši istim dimenzijama od punog drveta kvalitete C24. Nadzor ovjerava zamijenu drvene građe. Prikazana je procijenjena vrijednost. Procijenjena vrijednost je 15% od ukupne kvadrature. U stavku uključiti sav materijal, rad i alat za izvedbu do potpune gotovosti. Ovjera stvane vrijednosti vrši se upisom u građevinski dnevnik.
</t>
  </si>
  <si>
    <t>-procijenjena vrijednost</t>
  </si>
  <si>
    <t>A6.2</t>
  </si>
  <si>
    <t xml:space="preserve">Dobava, montaža i demontaža s učvršćivanjem oplate za armiranobetonske elemente dimenzija prema projektu. Oplata mora biti glatka i špricana protiv ljepljenja. Obračun po kompletu. Uključiti sav materijal, rad i alat za rad do potpune gotovosti.
</t>
  </si>
  <si>
    <t>TESARSKI RADOVI UKUPNO:</t>
  </si>
  <si>
    <t>A7.</t>
  </si>
  <si>
    <t>IZOLATERSKI RADOVI</t>
  </si>
  <si>
    <t>A7.1</t>
  </si>
  <si>
    <t xml:space="preserve">Zamjena uklonjene šute između daščane oplate drvenih grednika. Između drvenih grednika postaviti slojeve parnu branu i slojeve mineralne vune u visini grednika. Postaviti prethodno izvedbi tlačne ab ploče. Izvesti radove prema uputama proizvođača.  Uključiti sav materijal, rad i alat za rad do potpune gotovosti.
</t>
  </si>
  <si>
    <r>
      <t>m</t>
    </r>
    <r>
      <rPr>
        <vertAlign val="superscript"/>
        <sz val="10"/>
        <color rgb="FFFF0000"/>
        <rFont val="Arial Narrow"/>
        <family val="2"/>
      </rPr>
      <t>2</t>
    </r>
  </si>
  <si>
    <t>A7.2</t>
  </si>
  <si>
    <t>Zamjena uklonjene šute između daščane oplate drvenih grednika. Između drvenih grednika postaviti slojeve  slojeve mineralne vune u visini grednika. Postaviti prethodno izvedbi sprezanja međukatne konstrukcije flahovima i daščanom oplatom.  Izvesti radove prema uputama proizvođača. Uključiti sav materijal, rad i alat za rad do potpune gotovosti.</t>
  </si>
  <si>
    <t>pod drugog kata</t>
  </si>
  <si>
    <t>A7.3</t>
  </si>
  <si>
    <t xml:space="preserve">Dobava i postava elastificiranog ekspandiranog (EPS) polistirena, debljine 1+1cm, ispod PE folije (plivajući pod). Osigurati preklope spojeva ploča. Preko polistirena postaviti PE foliju (obračunata u posebnoj stavci), koja se nastavlja na vertikalni zid do gornjeg ruba estriha. 
Cijenom treba obuhvatiti kompletan rad. 
</t>
  </si>
  <si>
    <t>A7.4</t>
  </si>
  <si>
    <t xml:space="preserve">Dobava materijala i izvedba sitnozrnog armiranog  cementnog estriha C25/35 (2200 kg/m3) u debljini 5cm (sloj plivajućeg poda). Stavkom obuhvatiti dobavu i ugradnju mreže od polipropilenskih vlakana. Gornja površina pažljivo zaglađena. Estrih od zidova odijeliti trakom polistirena. U cijeni je i dobava  i postava PE folije deb 0,2mm (1000 kg/m3)  preko sloja  EPS-a  (nije predmet stavke). 
Cijenom treba obuhvatiti kompletan rad.
</t>
  </si>
  <si>
    <t>A7.5</t>
  </si>
  <si>
    <t xml:space="preserve">Dobava i izvedba ekstrudiranog polistirena (XPS), debljine 3 cm, kao vertikalna termoizolacija u podnožju zgrade. Postavlja se na vertikalnu hidroizolaciju podrumskih zidova, 20 cm iznad razine tla i cca 50cm ispod razine tla.
Cijenom treba obuhvatiti kompletan rad.  
</t>
  </si>
  <si>
    <t>A7.6</t>
  </si>
  <si>
    <r>
      <t xml:space="preserve">Dobava potrebnog materijala i izvedba </t>
    </r>
    <r>
      <rPr>
        <b/>
        <sz val="10"/>
        <rFont val="Arial Narrow"/>
        <family val="2"/>
      </rPr>
      <t>podnog i zidnog</t>
    </r>
    <r>
      <rPr>
        <sz val="10"/>
        <rFont val="Arial Narrow"/>
        <family val="2"/>
      </rPr>
      <t xml:space="preserve"> </t>
    </r>
    <r>
      <rPr>
        <b/>
        <sz val="10"/>
        <rFont val="Arial Narrow"/>
        <family val="2"/>
      </rPr>
      <t>opločenja</t>
    </r>
    <r>
      <rPr>
        <sz val="10"/>
        <rFont val="Arial Narrow"/>
        <family val="2"/>
      </rPr>
      <t xml:space="preserve"> po izboru Naručitelja. Obloga moraju biti protuklizne, otporne na habanje te pogodne za često pranje i lagano održavanje, dimenzije, tip i marka po izboru investitora. Obloga se postavlja na suhi estrih. Cijenom treba obuhvatiti kompletan rad.
</t>
    </r>
  </si>
  <si>
    <t>A7.7</t>
  </si>
  <si>
    <r>
      <t xml:space="preserve">Dobava potrebnog materijala i postavljanje </t>
    </r>
    <r>
      <rPr>
        <b/>
        <sz val="10"/>
        <rFont val="Arial Narrow"/>
        <family val="2"/>
      </rPr>
      <t>klasičnog parketa</t>
    </r>
    <r>
      <rPr>
        <sz val="10"/>
        <rFont val="Arial Narrow"/>
        <family val="2"/>
      </rPr>
      <t xml:space="preserve">  po izboru Naručitelja, na pripremljenu podlogu, te brušnje i lakiranje. U cijenu je uključen rad i materijal, a parket u režiji investitora.po izboru investitora. Obloga se postavlja na suhi estrih. Cijenom treba obuhvatiti kompletan rad.</t>
    </r>
  </si>
  <si>
    <t>A7.8</t>
  </si>
  <si>
    <r>
      <rPr>
        <b/>
        <sz val="10"/>
        <color rgb="FFFF0000"/>
        <rFont val="Arial Narrow"/>
        <family val="2"/>
      </rPr>
      <t xml:space="preserve">Završno  čišćenje </t>
    </r>
    <r>
      <rPr>
        <sz val="10"/>
        <color rgb="FFFF0000"/>
        <rFont val="Arial Narrow"/>
        <family val="2"/>
      </rPr>
      <t xml:space="preserve"> objekta tijekom i nakon  dovršetka  svih  radova.  Rad  obuhvaća  čišćenje od građevinske šute, smeća i otpadnog materijala, njihov utovar i odvoz na gradski deponij s plaćanjem svih pristojbi, ručno  metenje, pranje podova,  sanitarnih  uređaja i zidova obloženih keramikom, čišćenje prozora, vrata  i  dr. Obračun po m2  bez obračunskih koeficijenata.</t>
    </r>
  </si>
  <si>
    <t>IZOLATORSKI RADOVI UKUPNO (OPRAVDANI TROŠKOVI):</t>
  </si>
  <si>
    <t>IZOLATORSKI RADOVI UKUPNO (NEOPRAVDANI TROŠKOVI):</t>
  </si>
  <si>
    <t>A8.</t>
  </si>
  <si>
    <t>SOBOSLIKARSKI RADOVI</t>
  </si>
  <si>
    <t>A8.1.</t>
  </si>
  <si>
    <r>
      <rPr>
        <b/>
        <sz val="10"/>
        <color rgb="FFFF0000"/>
        <rFont val="Arial Narrow"/>
        <family val="2"/>
      </rPr>
      <t>Gletanje</t>
    </r>
    <r>
      <rPr>
        <sz val="10"/>
        <color rgb="FFFF0000"/>
        <rFont val="Arial Narrow"/>
        <family val="2"/>
      </rPr>
      <t xml:space="preserve"> svih unutarnjih zidnih ,na kojima se izvode mjere ojačanja, masom za gletanje. Površine je potrebno uredno zagladiti, brusiti, očistiti plohe i pripremiti  za ličenje. U cijenu je uključeno bandažiranje i obrada svih spojeva zidova međusobno, kao i zidova i stropova. U jediničnu cijenu uključiti sav rad, materijal i zaštitne mjere. 
Cijenom treba obuhvatiti kompletan rad.</t>
    </r>
  </si>
  <si>
    <t>A8.2.</t>
  </si>
  <si>
    <r>
      <t>Dobava materijala i</t>
    </r>
    <r>
      <rPr>
        <b/>
        <sz val="10"/>
        <color rgb="FFFF0000"/>
        <rFont val="Arial Narrow"/>
        <family val="2"/>
      </rPr>
      <t xml:space="preserve"> ličenje zidnih ploha</t>
    </r>
    <r>
      <rPr>
        <sz val="10"/>
        <color rgb="FFFF0000"/>
        <rFont val="Arial Narrow"/>
        <family val="2"/>
      </rPr>
      <t xml:space="preserve"> disperzivnom bojom. Ton po izboru projektanta.  Predvidjeti broj premaza koji je dovoljan da se dobiju savršeno jednolike površine (min 3 premaza). 
Cijenom treba obuhvatiti kompletan rad.</t>
    </r>
  </si>
  <si>
    <t>SOBOSLIKARSKI RADOVI UKUPNO (NEOPRAVDANI TROŠKOVI):</t>
  </si>
  <si>
    <t>A9.</t>
  </si>
  <si>
    <t>FASADERSKI RADOVI</t>
  </si>
  <si>
    <t>A9.1</t>
  </si>
  <si>
    <t>Žbukanje ravnih površina uličnog pročelja  i dijelova pročelja plitke profilacije produžnom grubom i finom žbukom M-5, omjera 1:3:9 zaglađene završne obrade debljine 3-4,5 cm, uz prethodno pranje površina vodom pod pritiskom. Žbuka se nanosi na ravne površine pročelja gdje je postojeća žbuka otućena, reške očišćene, a površina otprašena i oprena. Žbuku izvesti prema slijedećim fazama: površinu zida oprati vodom pod pritiskom, na navlaženu površinu zida nanijeti rijetki cementni mort-špric omjera 1:2. Na tako pripremljenu podlogu nanijeti osnovni sloj grube produžne žbuke debljine 2-2,5 cm. Kada se osnovni sloj potpuno osuši i potom obilno navlaži nanosi se završni sloj potpuno osuši i potom obilno navlaži nanosi se završni sloj fine produžne žbuke debljine 1-1,5 cm, veličine agregata do 2,0 mm. Završni sloj fino zagladiti. Za kvalitetu žbuke  izvoditelj je dužan pribaviti stručni nalaz i mišljenje ovlaštene ustanove za ispitivanje kvalitete žbuke, što je obuhvaćeno jediničnom cijenom ove stavke. Na mjestima spoja različitih vrsta žbuke i mjestima popravaka preko spoja postaviti elastičnu mrežicu uključenu u stavku. U stavku je uračunato urezivanje plitkih ureza u žbuci, kao i izrada rubova promjene plohe žbuke, izrada šablona za pilastre i trapeznih letvica. Obračun se vrši po m2 ortogonalne projekcije pročelja, ne računajući površine otvora, profilacija i ukrasa.
 Cijenom treba obuhvatiti kompletan rad, materijal i pribor.</t>
  </si>
  <si>
    <t>A9.2</t>
  </si>
  <si>
    <t xml:space="preserve">Postavljanje deponiranih kamenih ploča na zidove suterena prema utvrđenoj fotodokumentaciji i određenom numeracijom. Na zid se postavlja kontaktni predpremaz za vanjsku primjenu na betonu koji sadrži zrnca kvarcnog pijeska za stvaranje grube površine. Zid se obrađuje hidraulično vapnenim mortom na koji se postavljaju kamene ploče. Fuge dodatno ispuniti mortom. Uključiti sav materijal, rad i alat za rad do potpune gotovosti. 
</t>
  </si>
  <si>
    <t>FASADERSKI RADOVI UKUPNO:</t>
  </si>
  <si>
    <t>R E K A P I T U L A C I J A_konstruktivna sanacija - OPRAVDANI TROŠKOVI</t>
  </si>
  <si>
    <t>UKUPNO:</t>
  </si>
  <si>
    <t>PDV 25%</t>
  </si>
  <si>
    <t>SVEUKUPNO:</t>
  </si>
  <si>
    <t>R E K A P I T U L A C I J A_konstruktivna sanacija - NEOPRAVDANI TROŠKOVI</t>
  </si>
  <si>
    <t>PRILOG 2 - Troškovnik građevinsko obrtničkih radova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</si>
</sst>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21" x14ac:knownFonts="1">
    <font>
      <sz val="11"/>
      <color theme="1"/>
      <name val="Aptos Narrow"/>
      <family val="2"/>
      <charset val="238"/>
      <scheme val="minor"/>
    </font>
    <font>
      <sz val="10"/>
      <name val="Arial Narrow"/>
      <family val="2"/>
    </font>
    <font>
      <b/>
      <sz val="10"/>
      <name val="Arial Narrow"/>
      <family val="2"/>
    </font>
    <font>
      <vertAlign val="superscript"/>
      <sz val="10"/>
      <name val="Arial Narrow"/>
      <family val="2"/>
    </font>
    <font>
      <sz val="10"/>
      <color rgb="FFFF0000"/>
      <name val="Arial Narrow"/>
      <family val="2"/>
    </font>
    <font>
      <sz val="12"/>
      <name val="Arial CE"/>
      <charset val="238"/>
    </font>
    <font>
      <sz val="10"/>
      <name val="Arial"/>
      <family val="2"/>
    </font>
    <font>
      <sz val="10"/>
      <name val="Arial CE"/>
      <family val="2"/>
      <charset val="238"/>
    </font>
    <font>
      <sz val="11"/>
      <color theme="1"/>
      <name val="Arial Narrow"/>
      <family val="2"/>
    </font>
    <font>
      <sz val="10"/>
      <color theme="1"/>
      <name val="Arial Narrow"/>
      <family val="2"/>
    </font>
    <font>
      <sz val="10"/>
      <name val="Arial"/>
      <family val="2"/>
      <charset val="238"/>
    </font>
    <font>
      <b/>
      <sz val="10"/>
      <color rgb="FFFF0000"/>
      <name val="Arial Narrow"/>
      <family val="2"/>
    </font>
    <font>
      <b/>
      <sz val="8"/>
      <name val="Arial Narrow"/>
      <family val="2"/>
    </font>
    <font>
      <sz val="10"/>
      <color rgb="FFFFFF00"/>
      <name val="Arial Narrow"/>
      <family val="2"/>
    </font>
    <font>
      <b/>
      <sz val="10"/>
      <color theme="1"/>
      <name val="Arial Narrow"/>
      <family val="2"/>
    </font>
    <font>
      <sz val="10"/>
      <color rgb="FF7030A0"/>
      <name val="Arial Narrow"/>
      <family val="2"/>
    </font>
    <font>
      <vertAlign val="superscript"/>
      <sz val="10"/>
      <color rgb="FFFF0000"/>
      <name val="Arial Narrow"/>
      <family val="2"/>
    </font>
    <font>
      <b/>
      <sz val="11"/>
      <color theme="1"/>
      <name val="Arial Narrow"/>
      <family val="2"/>
    </font>
    <font>
      <b/>
      <sz val="10"/>
      <color rgb="FF00CC00"/>
      <name val="Arial"/>
      <family val="2"/>
      <charset val="238"/>
    </font>
    <font>
      <b/>
      <sz val="10"/>
      <color rgb="FFFF0000"/>
      <name val="Arial"/>
      <family val="2"/>
      <charset val="238"/>
    </font>
    <font>
      <b/>
      <sz val="14"/>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5" fillId="0" borderId="0"/>
    <xf numFmtId="0" fontId="6" fillId="0" borderId="0"/>
    <xf numFmtId="0" fontId="7" fillId="0" borderId="0"/>
    <xf numFmtId="0" fontId="10" fillId="0" borderId="0"/>
    <xf numFmtId="0" fontId="6" fillId="0" borderId="0"/>
    <xf numFmtId="0" fontId="10" fillId="0" borderId="0"/>
  </cellStyleXfs>
  <cellXfs count="188">
    <xf numFmtId="0" fontId="0" fillId="0" borderId="0" xfId="0"/>
    <xf numFmtId="0" fontId="1" fillId="0" borderId="0" xfId="0" applyFont="1" applyAlignment="1">
      <alignment horizontal="center" vertical="top"/>
    </xf>
    <xf numFmtId="0" fontId="2" fillId="0" borderId="0" xfId="0" applyFont="1" applyAlignment="1">
      <alignment horizontal="left" vertical="top"/>
    </xf>
    <xf numFmtId="0" fontId="1" fillId="0" borderId="0" xfId="0" applyFont="1" applyAlignment="1">
      <alignment horizontal="center"/>
    </xf>
    <xf numFmtId="2" fontId="1" fillId="0" borderId="0" xfId="0" applyNumberFormat="1" applyFont="1" applyAlignment="1">
      <alignment horizontal="center"/>
    </xf>
    <xf numFmtId="164" fontId="1" fillId="0" borderId="0" xfId="0" applyNumberFormat="1" applyFont="1" applyAlignment="1" applyProtection="1">
      <alignment horizontal="center"/>
      <protection locked="0"/>
    </xf>
    <xf numFmtId="164" fontId="1" fillId="0" borderId="0" xfId="0" applyNumberFormat="1" applyFont="1" applyAlignment="1">
      <alignment horizontal="center"/>
    </xf>
    <xf numFmtId="0" fontId="1" fillId="0" borderId="0" xfId="0" applyFont="1"/>
    <xf numFmtId="0" fontId="1" fillId="0" borderId="0" xfId="0" applyFont="1" applyAlignment="1">
      <alignment horizontal="left" vertical="top"/>
    </xf>
    <xf numFmtId="0" fontId="1" fillId="0" borderId="0" xfId="0" applyFont="1" applyAlignment="1">
      <alignment horizontal="lef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1" fillId="2" borderId="1" xfId="0" applyFont="1" applyFill="1" applyBorder="1" applyAlignment="1">
      <alignment horizontal="center"/>
    </xf>
    <xf numFmtId="2" fontId="1" fillId="2" borderId="1" xfId="0" applyNumberFormat="1" applyFont="1" applyFill="1" applyBorder="1" applyAlignment="1">
      <alignment horizontal="center"/>
    </xf>
    <xf numFmtId="164" fontId="1" fillId="2" borderId="1" xfId="0" applyNumberFormat="1" applyFont="1" applyFill="1" applyBorder="1" applyAlignment="1" applyProtection="1">
      <alignment horizontal="center"/>
      <protection locked="0"/>
    </xf>
    <xf numFmtId="164" fontId="1" fillId="2" borderId="1" xfId="0" applyNumberFormat="1" applyFont="1" applyFill="1" applyBorder="1" applyAlignment="1">
      <alignment horizontal="center"/>
    </xf>
    <xf numFmtId="0" fontId="2" fillId="0" borderId="0" xfId="0" applyFont="1" applyAlignment="1">
      <alignment horizontal="center" vertical="top"/>
    </xf>
    <xf numFmtId="0" fontId="2" fillId="0" borderId="0" xfId="0" applyFont="1" applyAlignment="1">
      <alignment horizontal="left" vertical="top" wrapText="1"/>
    </xf>
    <xf numFmtId="4" fontId="1" fillId="0" borderId="0" xfId="0" applyNumberFormat="1" applyFont="1" applyAlignment="1" applyProtection="1">
      <alignment horizontal="center"/>
      <protection locked="0"/>
    </xf>
    <xf numFmtId="4" fontId="1" fillId="0" borderId="0" xfId="0" applyNumberFormat="1" applyFont="1" applyAlignment="1">
      <alignment horizontal="center"/>
    </xf>
    <xf numFmtId="0" fontId="1" fillId="0" borderId="0" xfId="0" applyFont="1" applyAlignment="1">
      <alignment horizontal="center" vertical="center"/>
    </xf>
    <xf numFmtId="4" fontId="1" fillId="0" borderId="0" xfId="0" applyNumberFormat="1" applyFont="1" applyAlignment="1">
      <alignment horizontal="center" vertical="center"/>
    </xf>
    <xf numFmtId="0" fontId="1" fillId="0" borderId="0" xfId="0" applyFont="1" applyAlignment="1">
      <alignment horizontal="justify" vertical="top" wrapText="1"/>
    </xf>
    <xf numFmtId="0" fontId="4"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center"/>
    </xf>
    <xf numFmtId="2" fontId="4" fillId="0" borderId="0" xfId="0" applyNumberFormat="1" applyFont="1" applyAlignment="1">
      <alignment horizontal="center"/>
    </xf>
    <xf numFmtId="4" fontId="4" fillId="0" borderId="0" xfId="0" applyNumberFormat="1" applyFont="1" applyAlignment="1" applyProtection="1">
      <alignment horizontal="center"/>
      <protection locked="0"/>
    </xf>
    <xf numFmtId="4" fontId="4" fillId="0" borderId="0" xfId="0" applyNumberFormat="1" applyFont="1" applyAlignment="1">
      <alignment horizontal="center"/>
    </xf>
    <xf numFmtId="0" fontId="1" fillId="0" borderId="0" xfId="0" quotePrefix="1" applyFont="1" applyAlignment="1">
      <alignment horizontal="left" vertical="top" wrapText="1"/>
    </xf>
    <xf numFmtId="0" fontId="1" fillId="0" borderId="0" xfId="0" quotePrefix="1" applyFont="1" applyAlignment="1">
      <alignment horizontal="left" vertical="top"/>
    </xf>
    <xf numFmtId="0" fontId="1" fillId="0" borderId="0" xfId="1" quotePrefix="1" applyFont="1" applyAlignment="1">
      <alignment horizontal="justify" vertical="top" wrapText="1"/>
    </xf>
    <xf numFmtId="0" fontId="2" fillId="0" borderId="0" xfId="0" quotePrefix="1" applyFont="1" applyAlignment="1">
      <alignment horizontal="left" vertical="top" wrapText="1"/>
    </xf>
    <xf numFmtId="2" fontId="1" fillId="0" borderId="0" xfId="0" applyNumberFormat="1" applyFont="1"/>
    <xf numFmtId="0" fontId="1" fillId="2" borderId="2" xfId="0" applyFont="1" applyFill="1" applyBorder="1" applyAlignment="1">
      <alignment vertical="top"/>
    </xf>
    <xf numFmtId="0" fontId="1" fillId="2" borderId="3" xfId="0" applyFont="1" applyFill="1" applyBorder="1" applyAlignment="1">
      <alignment vertical="top" wrapText="1"/>
    </xf>
    <xf numFmtId="0" fontId="1" fillId="2" borderId="3" xfId="0" applyFont="1" applyFill="1" applyBorder="1" applyAlignment="1" applyProtection="1">
      <alignment vertical="top" wrapText="1"/>
      <protection locked="0"/>
    </xf>
    <xf numFmtId="4" fontId="1" fillId="2" borderId="1" xfId="0" applyNumberFormat="1" applyFont="1" applyFill="1" applyBorder="1" applyAlignment="1">
      <alignment horizontal="center"/>
    </xf>
    <xf numFmtId="0" fontId="4" fillId="2" borderId="1" xfId="0" applyFont="1" applyFill="1" applyBorder="1" applyAlignment="1">
      <alignment horizontal="center" vertical="top"/>
    </xf>
    <xf numFmtId="0" fontId="4" fillId="2" borderId="2" xfId="0" applyFont="1" applyFill="1" applyBorder="1" applyAlignment="1">
      <alignment vertical="top"/>
    </xf>
    <xf numFmtId="0" fontId="4" fillId="2" borderId="3" xfId="0" applyFont="1" applyFill="1" applyBorder="1" applyAlignment="1">
      <alignment vertical="top" wrapText="1"/>
    </xf>
    <xf numFmtId="0" fontId="4" fillId="2" borderId="3" xfId="0" applyFont="1" applyFill="1" applyBorder="1" applyAlignment="1" applyProtection="1">
      <alignment vertical="top" wrapText="1"/>
      <protection locked="0"/>
    </xf>
    <xf numFmtId="4" fontId="4" fillId="2" borderId="1" xfId="0" applyNumberFormat="1" applyFont="1" applyFill="1" applyBorder="1" applyAlignment="1">
      <alignment horizontal="center"/>
    </xf>
    <xf numFmtId="0" fontId="1" fillId="2" borderId="1" xfId="0" applyFont="1" applyFill="1" applyBorder="1" applyAlignment="1">
      <alignment horizontal="left" vertical="top" wrapText="1"/>
    </xf>
    <xf numFmtId="0" fontId="1" fillId="0" borderId="0" xfId="2" applyFont="1" applyAlignment="1">
      <alignment horizontal="justify"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center"/>
    </xf>
    <xf numFmtId="2" fontId="1" fillId="2" borderId="5" xfId="0" applyNumberFormat="1" applyFont="1" applyFill="1" applyBorder="1" applyAlignment="1">
      <alignment horizontal="center"/>
    </xf>
    <xf numFmtId="164" fontId="1" fillId="2" borderId="5" xfId="0" applyNumberFormat="1" applyFont="1" applyFill="1" applyBorder="1" applyAlignment="1" applyProtection="1">
      <alignment horizontal="center"/>
      <protection locked="0"/>
    </xf>
    <xf numFmtId="0" fontId="2" fillId="0" borderId="5" xfId="0" applyFont="1" applyBorder="1" applyAlignment="1">
      <alignment horizontal="center" vertical="top"/>
    </xf>
    <xf numFmtId="0" fontId="2" fillId="0" borderId="5" xfId="0" applyFont="1" applyBorder="1" applyAlignment="1">
      <alignment horizontal="left" vertical="top" wrapText="1"/>
    </xf>
    <xf numFmtId="0" fontId="1" fillId="0" borderId="5" xfId="0" applyFont="1" applyBorder="1" applyAlignment="1">
      <alignment horizontal="center"/>
    </xf>
    <xf numFmtId="2" fontId="1" fillId="0" borderId="5" xfId="0" applyNumberFormat="1" applyFont="1" applyBorder="1" applyAlignment="1">
      <alignment horizontal="center"/>
    </xf>
    <xf numFmtId="164" fontId="1" fillId="0" borderId="5" xfId="0" applyNumberFormat="1" applyFont="1" applyBorder="1" applyAlignment="1" applyProtection="1">
      <alignment horizontal="center"/>
      <protection locked="0"/>
    </xf>
    <xf numFmtId="164" fontId="1" fillId="0" borderId="6" xfId="0" applyNumberFormat="1" applyFont="1" applyBorder="1" applyAlignment="1">
      <alignment horizontal="center" shrinkToFit="1"/>
    </xf>
    <xf numFmtId="164" fontId="1" fillId="0" borderId="0" xfId="0" applyNumberFormat="1" applyFont="1" applyAlignment="1">
      <alignment horizontal="center" shrinkToFit="1"/>
    </xf>
    <xf numFmtId="0" fontId="1" fillId="2" borderId="7" xfId="2" applyFont="1" applyFill="1" applyBorder="1" applyAlignment="1">
      <alignment horizontal="center" vertical="top"/>
    </xf>
    <xf numFmtId="0" fontId="1" fillId="2" borderId="7" xfId="2" applyFont="1" applyFill="1" applyBorder="1" applyAlignment="1">
      <alignment horizontal="justify" vertical="top"/>
    </xf>
    <xf numFmtId="0" fontId="1" fillId="2" borderId="7" xfId="2" applyFont="1" applyFill="1" applyBorder="1" applyAlignment="1">
      <alignment horizontal="center" vertical="center"/>
    </xf>
    <xf numFmtId="4" fontId="1" fillId="2" borderId="7" xfId="2" applyNumberFormat="1" applyFont="1" applyFill="1" applyBorder="1" applyAlignment="1">
      <alignment horizontal="center" vertical="center"/>
    </xf>
    <xf numFmtId="4" fontId="1" fillId="2" borderId="7" xfId="2" applyNumberFormat="1" applyFont="1" applyFill="1" applyBorder="1" applyAlignment="1" applyProtection="1">
      <alignment horizontal="center" vertical="center"/>
      <protection locked="0"/>
    </xf>
    <xf numFmtId="0" fontId="1" fillId="0" borderId="0" xfId="2" quotePrefix="1" applyFont="1" applyAlignment="1">
      <alignment horizontal="center" vertical="top"/>
    </xf>
    <xf numFmtId="0" fontId="1" fillId="0" borderId="0" xfId="2" applyFont="1" applyAlignment="1">
      <alignment horizontal="center" vertical="center" wrapText="1"/>
    </xf>
    <xf numFmtId="4" fontId="1" fillId="0" borderId="0" xfId="2" applyNumberFormat="1" applyFont="1" applyAlignment="1">
      <alignment horizontal="center" vertical="center"/>
    </xf>
    <xf numFmtId="4" fontId="1" fillId="0" borderId="0" xfId="2" applyNumberFormat="1" applyFont="1" applyAlignment="1" applyProtection="1">
      <alignment horizontal="center" vertical="center"/>
      <protection locked="0"/>
    </xf>
    <xf numFmtId="0" fontId="1" fillId="0" borderId="0" xfId="2" applyFont="1" applyAlignment="1">
      <alignment horizontal="center" vertical="top"/>
    </xf>
    <xf numFmtId="0" fontId="1" fillId="0" borderId="0" xfId="3" applyFont="1" applyAlignment="1">
      <alignment horizontal="justify" vertical="top" wrapText="1"/>
    </xf>
    <xf numFmtId="0" fontId="1" fillId="0" borderId="0" xfId="0" applyFont="1" applyAlignment="1">
      <alignment horizontal="center" vertical="center" wrapText="1"/>
    </xf>
    <xf numFmtId="0" fontId="1" fillId="0" borderId="0" xfId="0" applyFont="1" applyAlignment="1">
      <alignment horizontal="right" vertical="top" wrapText="1"/>
    </xf>
    <xf numFmtId="4" fontId="1" fillId="0" borderId="0" xfId="0" applyNumberFormat="1" applyFont="1" applyAlignment="1" applyProtection="1">
      <alignment horizontal="center" vertical="center"/>
      <protection locked="0"/>
    </xf>
    <xf numFmtId="0" fontId="1" fillId="0" borderId="0" xfId="0" applyFont="1" applyAlignment="1">
      <alignment horizontal="right" vertical="center" wrapText="1"/>
    </xf>
    <xf numFmtId="4" fontId="1" fillId="0" borderId="0" xfId="0" applyNumberFormat="1" applyFont="1" applyAlignment="1">
      <alignment horizontal="right" vertical="center" wrapText="1"/>
    </xf>
    <xf numFmtId="4" fontId="1" fillId="0" borderId="0" xfId="0" applyNumberFormat="1" applyFont="1" applyAlignment="1" applyProtection="1">
      <alignment horizontal="right" vertical="center" wrapText="1"/>
      <protection locked="0"/>
    </xf>
    <xf numFmtId="49" fontId="1" fillId="0" borderId="0" xfId="0" applyNumberFormat="1" applyFont="1" applyAlignment="1">
      <alignment horizontal="center" vertical="top" wrapText="1"/>
    </xf>
    <xf numFmtId="0" fontId="1" fillId="2" borderId="8" xfId="2" applyFont="1" applyFill="1" applyBorder="1" applyAlignment="1">
      <alignment horizontal="center" vertical="top"/>
    </xf>
    <xf numFmtId="0" fontId="1" fillId="2" borderId="4" xfId="2" applyFont="1" applyFill="1" applyBorder="1"/>
    <xf numFmtId="0" fontId="1" fillId="2" borderId="5" xfId="2" applyFont="1" applyFill="1" applyBorder="1"/>
    <xf numFmtId="0" fontId="1" fillId="2" borderId="5" xfId="2" applyFont="1" applyFill="1" applyBorder="1" applyProtection="1">
      <protection locked="0"/>
    </xf>
    <xf numFmtId="4" fontId="1" fillId="2" borderId="8" xfId="2" applyNumberFormat="1" applyFont="1" applyFill="1" applyBorder="1" applyAlignment="1">
      <alignment horizontal="center" vertical="center"/>
    </xf>
    <xf numFmtId="0" fontId="1" fillId="3" borderId="3" xfId="2" applyFont="1" applyFill="1" applyBorder="1" applyAlignment="1">
      <alignment horizontal="center" vertical="top"/>
    </xf>
    <xf numFmtId="0" fontId="1" fillId="3" borderId="3" xfId="2" applyFont="1" applyFill="1" applyBorder="1"/>
    <xf numFmtId="0" fontId="1" fillId="3" borderId="3" xfId="2" applyFont="1" applyFill="1" applyBorder="1" applyProtection="1">
      <protection locked="0"/>
    </xf>
    <xf numFmtId="4" fontId="1" fillId="3" borderId="3" xfId="2" applyNumberFormat="1" applyFont="1" applyFill="1" applyBorder="1" applyAlignment="1">
      <alignment horizontal="center" vertical="center"/>
    </xf>
    <xf numFmtId="0" fontId="1" fillId="2" borderId="7" xfId="0" applyFont="1" applyFill="1" applyBorder="1" applyAlignment="1">
      <alignment horizontal="center" vertical="top"/>
    </xf>
    <xf numFmtId="0" fontId="1" fillId="2" borderId="7" xfId="0" applyFont="1" applyFill="1" applyBorder="1" applyAlignment="1">
      <alignment horizontal="left" vertical="top"/>
    </xf>
    <xf numFmtId="0" fontId="1" fillId="2" borderId="7" xfId="0" applyFont="1" applyFill="1" applyBorder="1" applyAlignment="1">
      <alignment horizontal="center"/>
    </xf>
    <xf numFmtId="2" fontId="1" fillId="2" borderId="7" xfId="0" applyNumberFormat="1" applyFont="1" applyFill="1" applyBorder="1" applyAlignment="1">
      <alignment horizontal="center"/>
    </xf>
    <xf numFmtId="164" fontId="1" fillId="2" borderId="7" xfId="0" applyNumberFormat="1" applyFont="1" applyFill="1" applyBorder="1" applyAlignment="1" applyProtection="1">
      <alignment horizontal="center"/>
      <protection locked="0"/>
    </xf>
    <xf numFmtId="164" fontId="1" fillId="2" borderId="7" xfId="0" applyNumberFormat="1" applyFont="1" applyFill="1" applyBorder="1" applyAlignment="1">
      <alignment horizontal="center"/>
    </xf>
    <xf numFmtId="0" fontId="8" fillId="0" borderId="0" xfId="0" applyFont="1" applyAlignment="1">
      <alignment horizontal="center"/>
    </xf>
    <xf numFmtId="2" fontId="9" fillId="0" borderId="0" xfId="0" applyNumberFormat="1" applyFont="1" applyAlignment="1">
      <alignment horizontal="center"/>
    </xf>
    <xf numFmtId="0" fontId="1" fillId="0" borderId="0" xfId="0" applyFont="1" applyAlignment="1">
      <alignment horizontal="right"/>
    </xf>
    <xf numFmtId="2" fontId="4" fillId="0" borderId="0" xfId="0" applyNumberFormat="1" applyFont="1"/>
    <xf numFmtId="0" fontId="1" fillId="0" borderId="0" xfId="4" quotePrefix="1" applyFont="1" applyAlignment="1">
      <alignment horizontal="justify" vertical="top" wrapText="1"/>
    </xf>
    <xf numFmtId="0" fontId="11" fillId="0" borderId="0" xfId="0" applyFont="1"/>
    <xf numFmtId="0" fontId="12" fillId="0" borderId="0" xfId="0" applyFont="1" applyAlignment="1">
      <alignment horizontal="left" vertical="top" wrapText="1"/>
    </xf>
    <xf numFmtId="49" fontId="1" fillId="0" borderId="0" xfId="5" applyNumberFormat="1" applyFont="1" applyAlignment="1">
      <alignment horizontal="justify" vertical="top" wrapText="1"/>
    </xf>
    <xf numFmtId="0" fontId="13" fillId="0" borderId="0" xfId="0" applyFont="1" applyAlignment="1">
      <alignment horizontal="center"/>
    </xf>
    <xf numFmtId="2" fontId="13" fillId="0" borderId="0" xfId="0" applyNumberFormat="1" applyFont="1" applyAlignment="1">
      <alignment horizontal="center"/>
    </xf>
    <xf numFmtId="0" fontId="13" fillId="0" borderId="0" xfId="0" applyFont="1" applyAlignment="1">
      <alignment horizontal="center" vertical="top"/>
    </xf>
    <xf numFmtId="0" fontId="1" fillId="0" borderId="0" xfId="4" applyFont="1" applyAlignment="1">
      <alignment horizontal="center" vertical="center"/>
    </xf>
    <xf numFmtId="0" fontId="14"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left" vertical="top"/>
    </xf>
    <xf numFmtId="0" fontId="1" fillId="0" borderId="0" xfId="0" applyFont="1" applyAlignment="1">
      <alignment horizontal="justify"/>
    </xf>
    <xf numFmtId="0" fontId="1" fillId="2" borderId="8" xfId="0" applyFont="1" applyFill="1" applyBorder="1" applyAlignment="1">
      <alignment horizontal="center" vertical="top"/>
    </xf>
    <xf numFmtId="0" fontId="1" fillId="2" borderId="4" xfId="0" applyFont="1" applyFill="1" applyBorder="1" applyAlignment="1">
      <alignment vertical="top"/>
    </xf>
    <xf numFmtId="0" fontId="2" fillId="2" borderId="5" xfId="0" applyFont="1" applyFill="1" applyBorder="1" applyAlignment="1">
      <alignment vertical="top"/>
    </xf>
    <xf numFmtId="0" fontId="2" fillId="2" borderId="5" xfId="0" applyFont="1" applyFill="1" applyBorder="1" applyAlignment="1" applyProtection="1">
      <alignment vertical="top"/>
      <protection locked="0"/>
    </xf>
    <xf numFmtId="4" fontId="1" fillId="2" borderId="8" xfId="0" applyNumberFormat="1" applyFont="1" applyFill="1" applyBorder="1" applyAlignment="1">
      <alignment horizontal="center"/>
    </xf>
    <xf numFmtId="0" fontId="1" fillId="3" borderId="5" xfId="0" applyFont="1" applyFill="1" applyBorder="1" applyAlignment="1">
      <alignment horizontal="center" vertical="top"/>
    </xf>
    <xf numFmtId="0" fontId="4" fillId="3" borderId="5" xfId="0" applyFont="1" applyFill="1" applyBorder="1" applyAlignment="1">
      <alignment vertical="top"/>
    </xf>
    <xf numFmtId="0" fontId="11" fillId="3" borderId="5" xfId="0" applyFont="1" applyFill="1" applyBorder="1" applyAlignment="1">
      <alignment vertical="top"/>
    </xf>
    <xf numFmtId="0" fontId="11" fillId="3" borderId="5" xfId="0" applyFont="1" applyFill="1" applyBorder="1" applyAlignment="1" applyProtection="1">
      <alignment vertical="top"/>
      <protection locked="0"/>
    </xf>
    <xf numFmtId="4" fontId="4" fillId="3" borderId="5" xfId="0" applyNumberFormat="1" applyFont="1" applyFill="1" applyBorder="1" applyAlignment="1">
      <alignment horizontal="center"/>
    </xf>
    <xf numFmtId="0" fontId="1" fillId="3" borderId="0" xfId="0" applyFont="1" applyFill="1" applyAlignment="1">
      <alignment horizontal="center" vertical="top"/>
    </xf>
    <xf numFmtId="0" fontId="4" fillId="3" borderId="0" xfId="0"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vertical="top"/>
      <protection locked="0"/>
    </xf>
    <xf numFmtId="4" fontId="4" fillId="3" borderId="0" xfId="0" applyNumberFormat="1" applyFont="1" applyFill="1" applyAlignment="1">
      <alignment horizontal="center"/>
    </xf>
    <xf numFmtId="0" fontId="1" fillId="0" borderId="0" xfId="4" quotePrefix="1" applyFont="1" applyAlignment="1">
      <alignment horizontal="left" vertical="top" wrapText="1"/>
    </xf>
    <xf numFmtId="0" fontId="1" fillId="0" borderId="0" xfId="4" applyFont="1" applyAlignment="1">
      <alignment horizontal="left" vertical="top" wrapText="1"/>
    </xf>
    <xf numFmtId="0" fontId="15" fillId="0" borderId="0" xfId="0" applyFont="1" applyAlignment="1">
      <alignment horizontal="justify"/>
    </xf>
    <xf numFmtId="4" fontId="1" fillId="0" borderId="0" xfId="4" applyNumberFormat="1" applyFont="1" applyAlignment="1">
      <alignment horizontal="center" vertical="center"/>
    </xf>
    <xf numFmtId="0" fontId="15" fillId="0" borderId="0" xfId="0" applyFont="1" applyAlignment="1">
      <alignment horizontal="center"/>
    </xf>
    <xf numFmtId="4" fontId="15" fillId="0" borderId="0" xfId="0" applyNumberFormat="1" applyFont="1" applyAlignment="1">
      <alignment horizontal="center"/>
    </xf>
    <xf numFmtId="0" fontId="9" fillId="2" borderId="2" xfId="0" applyFont="1" applyFill="1" applyBorder="1" applyAlignment="1">
      <alignment horizontal="left" vertical="top"/>
    </xf>
    <xf numFmtId="0" fontId="9" fillId="2" borderId="3" xfId="0" applyFont="1" applyFill="1" applyBorder="1" applyAlignment="1">
      <alignment horizontal="center"/>
    </xf>
    <xf numFmtId="2" fontId="9" fillId="2" borderId="3" xfId="0" applyNumberFormat="1" applyFont="1" applyFill="1" applyBorder="1" applyAlignment="1">
      <alignment horizontal="center"/>
    </xf>
    <xf numFmtId="164" fontId="1" fillId="2" borderId="3" xfId="0" applyNumberFormat="1" applyFont="1" applyFill="1" applyBorder="1" applyAlignment="1" applyProtection="1">
      <alignment horizontal="center"/>
      <protection locked="0"/>
    </xf>
    <xf numFmtId="0" fontId="9" fillId="0" borderId="0" xfId="0" applyFont="1" applyAlignment="1">
      <alignment horizontal="center" vertical="top"/>
    </xf>
    <xf numFmtId="0" fontId="14" fillId="0" borderId="0" xfId="0" applyFont="1" applyAlignment="1">
      <alignment horizontal="left" vertical="top"/>
    </xf>
    <xf numFmtId="0" fontId="4" fillId="0" borderId="0" xfId="0" quotePrefix="1" applyFont="1" applyAlignment="1">
      <alignment horizontal="left" vertical="top" wrapText="1"/>
    </xf>
    <xf numFmtId="0" fontId="4" fillId="0" borderId="0" xfId="0" applyFont="1" applyAlignment="1">
      <alignment horizontal="left" vertical="top"/>
    </xf>
    <xf numFmtId="9" fontId="1" fillId="0" borderId="0" xfId="0" applyNumberFormat="1" applyFont="1" applyAlignment="1">
      <alignment horizontal="center"/>
    </xf>
    <xf numFmtId="0" fontId="1" fillId="0" borderId="0" xfId="0" applyFont="1" applyAlignment="1">
      <alignment horizontal="right" vertical="top"/>
    </xf>
    <xf numFmtId="4" fontId="1" fillId="0" borderId="0" xfId="6" applyNumberFormat="1" applyFont="1" applyAlignment="1">
      <alignment horizontal="left" vertical="top" wrapText="1"/>
    </xf>
    <xf numFmtId="0" fontId="1" fillId="0" borderId="0" xfId="2" applyFont="1" applyAlignment="1">
      <alignment horizontal="center" vertical="center"/>
    </xf>
    <xf numFmtId="0" fontId="1" fillId="0" borderId="0" xfId="2" applyFont="1" applyAlignment="1">
      <alignment horizontal="justify" vertical="top"/>
    </xf>
    <xf numFmtId="0" fontId="1" fillId="0" borderId="0" xfId="2" applyFont="1" applyAlignment="1">
      <alignment vertical="top" wrapText="1"/>
    </xf>
    <xf numFmtId="0" fontId="9" fillId="0" borderId="0" xfId="2" applyFont="1" applyAlignment="1">
      <alignment horizontal="center"/>
    </xf>
    <xf numFmtId="0" fontId="9" fillId="0" borderId="0" xfId="2" applyFont="1"/>
    <xf numFmtId="4" fontId="9" fillId="0" borderId="0" xfId="2" applyNumberFormat="1" applyFont="1" applyAlignment="1">
      <alignment horizontal="right"/>
    </xf>
    <xf numFmtId="0" fontId="1" fillId="0" borderId="0" xfId="2" quotePrefix="1" applyFont="1" applyAlignment="1">
      <alignment horizontal="right" vertical="top" wrapText="1"/>
    </xf>
    <xf numFmtId="4" fontId="4" fillId="0" borderId="0" xfId="6" applyNumberFormat="1" applyFont="1" applyAlignment="1">
      <alignment horizontal="left" vertical="top" wrapText="1"/>
    </xf>
    <xf numFmtId="0" fontId="4" fillId="0" borderId="0" xfId="0" applyFont="1" applyAlignment="1">
      <alignment horizontal="center" vertical="center"/>
    </xf>
    <xf numFmtId="4" fontId="4" fillId="0" borderId="0" xfId="0" applyNumberFormat="1" applyFont="1" applyAlignment="1">
      <alignment horizontal="center" vertical="center"/>
    </xf>
    <xf numFmtId="0" fontId="4" fillId="0" borderId="0" xfId="0" applyFont="1" applyAlignment="1">
      <alignment horizontal="justify" vertical="top"/>
    </xf>
    <xf numFmtId="0" fontId="9" fillId="2" borderId="2" xfId="0" applyFont="1" applyFill="1" applyBorder="1" applyAlignment="1">
      <alignment vertical="top"/>
    </xf>
    <xf numFmtId="0" fontId="9" fillId="2" borderId="3" xfId="0" applyFont="1" applyFill="1" applyBorder="1" applyAlignment="1">
      <alignment vertical="top"/>
    </xf>
    <xf numFmtId="0" fontId="9" fillId="2" borderId="3" xfId="0" applyFont="1" applyFill="1" applyBorder="1" applyAlignment="1" applyProtection="1">
      <alignment vertical="top"/>
      <protection locked="0"/>
    </xf>
    <xf numFmtId="0" fontId="4" fillId="2" borderId="4" xfId="0" applyFont="1" applyFill="1" applyBorder="1" applyAlignment="1">
      <alignment horizontal="left" vertical="top"/>
    </xf>
    <xf numFmtId="0" fontId="4" fillId="2" borderId="5" xfId="0" applyFont="1" applyFill="1" applyBorder="1" applyAlignment="1">
      <alignment horizontal="center"/>
    </xf>
    <xf numFmtId="2" fontId="4" fillId="2" borderId="5" xfId="0" applyNumberFormat="1" applyFont="1" applyFill="1" applyBorder="1" applyAlignment="1">
      <alignment horizontal="center"/>
    </xf>
    <xf numFmtId="164" fontId="4" fillId="2" borderId="5" xfId="0" applyNumberFormat="1" applyFont="1" applyFill="1" applyBorder="1" applyAlignment="1" applyProtection="1">
      <alignment horizontal="center"/>
      <protection locked="0"/>
    </xf>
    <xf numFmtId="4" fontId="4" fillId="2" borderId="8" xfId="0" applyNumberFormat="1" applyFont="1" applyFill="1" applyBorder="1" applyAlignment="1">
      <alignment horizontal="center"/>
    </xf>
    <xf numFmtId="0" fontId="4" fillId="3" borderId="5" xfId="0" applyFont="1" applyFill="1" applyBorder="1" applyAlignment="1">
      <alignment horizontal="left" vertical="top"/>
    </xf>
    <xf numFmtId="0" fontId="4" fillId="3" borderId="5" xfId="0" applyFont="1" applyFill="1" applyBorder="1" applyAlignment="1">
      <alignment horizontal="center"/>
    </xf>
    <xf numFmtId="2" fontId="4" fillId="3" borderId="5" xfId="0" applyNumberFormat="1" applyFont="1" applyFill="1" applyBorder="1" applyAlignment="1">
      <alignment horizontal="center"/>
    </xf>
    <xf numFmtId="164" fontId="4" fillId="3" borderId="5" xfId="0" applyNumberFormat="1" applyFont="1" applyFill="1" applyBorder="1" applyAlignment="1" applyProtection="1">
      <alignment horizontal="center"/>
      <protection locked="0"/>
    </xf>
    <xf numFmtId="0" fontId="4" fillId="3" borderId="0" xfId="0" applyFont="1" applyFill="1" applyAlignment="1">
      <alignment horizontal="left" vertical="top"/>
    </xf>
    <xf numFmtId="0" fontId="4" fillId="3" borderId="0" xfId="0" applyFont="1" applyFill="1" applyAlignment="1">
      <alignment horizontal="center"/>
    </xf>
    <xf numFmtId="2" fontId="4" fillId="3" borderId="0" xfId="0" applyNumberFormat="1" applyFont="1" applyFill="1" applyAlignment="1">
      <alignment horizontal="center"/>
    </xf>
    <xf numFmtId="164" fontId="4" fillId="3" borderId="0" xfId="0" applyNumberFormat="1" applyFont="1" applyFill="1" applyAlignment="1" applyProtection="1">
      <alignment horizontal="center"/>
      <protection locked="0"/>
    </xf>
    <xf numFmtId="0" fontId="1" fillId="0" borderId="0" xfId="0" applyFont="1" applyAlignment="1">
      <alignment horizontal="center" vertical="top" wrapText="1"/>
    </xf>
    <xf numFmtId="164" fontId="1" fillId="0" borderId="0" xfId="0" applyNumberFormat="1" applyFont="1" applyAlignment="1" applyProtection="1">
      <alignment horizontal="center" vertical="top" wrapText="1"/>
      <protection locked="0"/>
    </xf>
    <xf numFmtId="164" fontId="1" fillId="0" borderId="0" xfId="0" applyNumberFormat="1" applyFont="1" applyAlignment="1">
      <alignment horizontal="center" vertical="top" wrapText="1"/>
    </xf>
    <xf numFmtId="0" fontId="4" fillId="2" borderId="2" xfId="0" applyFont="1" applyFill="1" applyBorder="1" applyAlignment="1">
      <alignment horizontal="left" vertical="top"/>
    </xf>
    <xf numFmtId="0" fontId="4" fillId="2" borderId="3" xfId="0" applyFont="1" applyFill="1" applyBorder="1" applyAlignment="1">
      <alignment horizontal="center"/>
    </xf>
    <xf numFmtId="2" fontId="4" fillId="2" borderId="3" xfId="0" applyNumberFormat="1" applyFont="1" applyFill="1" applyBorder="1" applyAlignment="1">
      <alignment horizontal="center"/>
    </xf>
    <xf numFmtId="164" fontId="4" fillId="2" borderId="3" xfId="0" applyNumberFormat="1" applyFont="1" applyFill="1" applyBorder="1" applyAlignment="1" applyProtection="1">
      <alignment horizontal="center"/>
      <protection locked="0"/>
    </xf>
    <xf numFmtId="0" fontId="17" fillId="0" borderId="0" xfId="0" applyFont="1" applyAlignment="1">
      <alignment horizontal="left" vertical="top"/>
    </xf>
    <xf numFmtId="0" fontId="2" fillId="3" borderId="1" xfId="0" applyFont="1" applyFill="1" applyBorder="1" applyAlignment="1">
      <alignment horizontal="center" vertical="top"/>
    </xf>
    <xf numFmtId="0" fontId="18" fillId="0" borderId="1" xfId="5" applyFont="1" applyBorder="1" applyAlignment="1">
      <alignment vertical="center"/>
    </xf>
    <xf numFmtId="0" fontId="18" fillId="0" borderId="1" xfId="5" applyFont="1" applyBorder="1" applyAlignment="1" applyProtection="1">
      <alignment vertical="center"/>
      <protection locked="0"/>
    </xf>
    <xf numFmtId="0" fontId="2" fillId="0" borderId="0" xfId="0" applyFont="1" applyAlignment="1">
      <alignment horizontal="center"/>
    </xf>
    <xf numFmtId="2" fontId="2" fillId="0" borderId="0" xfId="0" applyNumberFormat="1" applyFont="1" applyAlignment="1">
      <alignment horizontal="center"/>
    </xf>
    <xf numFmtId="164" fontId="2" fillId="0" borderId="0" xfId="0" applyNumberFormat="1" applyFont="1" applyAlignment="1" applyProtection="1">
      <alignment horizontal="center"/>
      <protection locked="0"/>
    </xf>
    <xf numFmtId="164" fontId="2" fillId="0" borderId="0" xfId="0" applyNumberFormat="1" applyFont="1" applyAlignment="1">
      <alignment horizontal="center"/>
    </xf>
    <xf numFmtId="0" fontId="2" fillId="0" borderId="1" xfId="0" applyFont="1" applyBorder="1" applyAlignment="1">
      <alignment horizontal="center" vertical="top"/>
    </xf>
    <xf numFmtId="0" fontId="2" fillId="0" borderId="2" xfId="0" applyFont="1" applyBorder="1" applyAlignment="1">
      <alignment vertical="top"/>
    </xf>
    <xf numFmtId="0" fontId="2" fillId="0" borderId="3" xfId="0" applyFont="1" applyBorder="1" applyAlignment="1">
      <alignment vertical="top"/>
    </xf>
    <xf numFmtId="0" fontId="2" fillId="0" borderId="9" xfId="0" applyFont="1" applyBorder="1" applyAlignment="1" applyProtection="1">
      <alignment vertical="top"/>
      <protection locked="0"/>
    </xf>
    <xf numFmtId="4" fontId="2" fillId="0" borderId="1" xfId="0" applyNumberFormat="1" applyFont="1" applyBorder="1" applyAlignment="1">
      <alignment horizontal="center"/>
    </xf>
    <xf numFmtId="2" fontId="2" fillId="0" borderId="0" xfId="0" applyNumberFormat="1" applyFont="1" applyAlignment="1">
      <alignment horizontal="center" shrinkToFit="1"/>
    </xf>
    <xf numFmtId="0" fontId="19" fillId="0" borderId="1" xfId="5" applyFont="1" applyBorder="1" applyAlignment="1">
      <alignment vertical="center"/>
    </xf>
    <xf numFmtId="0" fontId="19" fillId="0" borderId="1" xfId="5" applyFont="1" applyBorder="1" applyAlignment="1" applyProtection="1">
      <alignment vertical="center"/>
      <protection locked="0"/>
    </xf>
    <xf numFmtId="0" fontId="20" fillId="0" borderId="0" xfId="0" applyFont="1" applyAlignment="1">
      <alignment horizontal="center" vertical="center"/>
    </xf>
  </cellXfs>
  <cellStyles count="7">
    <cellStyle name="Normal 10" xfId="2" xr:uid="{21691B6A-6B32-4FC7-891B-A87CB2E9B664}"/>
    <cellStyle name="Normal 10 2" xfId="4" xr:uid="{55E5FB7D-A774-4A89-A0C8-0AC438FEFCD2}"/>
    <cellStyle name="Normal 12 2" xfId="6" xr:uid="{219A789A-B607-4CDC-A2C2-97165462B5DC}"/>
    <cellStyle name="Normal 151" xfId="1" xr:uid="{9E13A7B3-405D-48A3-A001-DF27F3787B39}"/>
    <cellStyle name="Normal 2 15 3" xfId="5" xr:uid="{C11E11A3-4E84-44F3-A4D7-FA9FD261DC81}"/>
    <cellStyle name="Normal 46 3" xfId="3" xr:uid="{157B31DA-520A-4153-A5C2-4A4333C186B5}"/>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E2CD-8A7C-442A-8CDB-7B9FB5B07FEB}">
  <dimension ref="A1:J55"/>
  <sheetViews>
    <sheetView workbookViewId="0">
      <selection activeCell="K29" sqref="K29"/>
    </sheetView>
  </sheetViews>
  <sheetFormatPr defaultRowHeight="15" x14ac:dyDescent="0.25"/>
  <sheetData>
    <row r="1" spans="1:10" x14ac:dyDescent="0.25">
      <c r="A1" s="187" t="s">
        <v>218</v>
      </c>
      <c r="B1" s="187"/>
      <c r="C1" s="187"/>
      <c r="D1" s="187"/>
      <c r="E1" s="187"/>
      <c r="F1" s="187"/>
      <c r="G1" s="187"/>
      <c r="H1" s="187"/>
      <c r="I1" s="187"/>
      <c r="J1" s="187"/>
    </row>
    <row r="2" spans="1:10" x14ac:dyDescent="0.25">
      <c r="A2" s="187"/>
      <c r="B2" s="187"/>
      <c r="C2" s="187"/>
      <c r="D2" s="187"/>
      <c r="E2" s="187"/>
      <c r="F2" s="187"/>
      <c r="G2" s="187"/>
      <c r="H2" s="187"/>
      <c r="I2" s="187"/>
      <c r="J2" s="187"/>
    </row>
    <row r="3" spans="1:10" x14ac:dyDescent="0.25">
      <c r="A3" s="187"/>
      <c r="B3" s="187"/>
      <c r="C3" s="187"/>
      <c r="D3" s="187"/>
      <c r="E3" s="187"/>
      <c r="F3" s="187"/>
      <c r="G3" s="187"/>
      <c r="H3" s="187"/>
      <c r="I3" s="187"/>
      <c r="J3" s="187"/>
    </row>
    <row r="4" spans="1:10" x14ac:dyDescent="0.25">
      <c r="A4" s="187"/>
      <c r="B4" s="187"/>
      <c r="C4" s="187"/>
      <c r="D4" s="187"/>
      <c r="E4" s="187"/>
      <c r="F4" s="187"/>
      <c r="G4" s="187"/>
      <c r="H4" s="187"/>
      <c r="I4" s="187"/>
      <c r="J4" s="187"/>
    </row>
    <row r="5" spans="1:10" x14ac:dyDescent="0.25">
      <c r="A5" s="187"/>
      <c r="B5" s="187"/>
      <c r="C5" s="187"/>
      <c r="D5" s="187"/>
      <c r="E5" s="187"/>
      <c r="F5" s="187"/>
      <c r="G5" s="187"/>
      <c r="H5" s="187"/>
      <c r="I5" s="187"/>
      <c r="J5" s="187"/>
    </row>
    <row r="6" spans="1:10" x14ac:dyDescent="0.25">
      <c r="A6" s="187"/>
      <c r="B6" s="187"/>
      <c r="C6" s="187"/>
      <c r="D6" s="187"/>
      <c r="E6" s="187"/>
      <c r="F6" s="187"/>
      <c r="G6" s="187"/>
      <c r="H6" s="187"/>
      <c r="I6" s="187"/>
      <c r="J6" s="187"/>
    </row>
    <row r="7" spans="1:10" x14ac:dyDescent="0.25">
      <c r="A7" s="187"/>
      <c r="B7" s="187"/>
      <c r="C7" s="187"/>
      <c r="D7" s="187"/>
      <c r="E7" s="187"/>
      <c r="F7" s="187"/>
      <c r="G7" s="187"/>
      <c r="H7" s="187"/>
      <c r="I7" s="187"/>
      <c r="J7" s="187"/>
    </row>
    <row r="8" spans="1:10" x14ac:dyDescent="0.25">
      <c r="A8" s="187"/>
      <c r="B8" s="187"/>
      <c r="C8" s="187"/>
      <c r="D8" s="187"/>
      <c r="E8" s="187"/>
      <c r="F8" s="187"/>
      <c r="G8" s="187"/>
      <c r="H8" s="187"/>
      <c r="I8" s="187"/>
      <c r="J8" s="187"/>
    </row>
    <row r="9" spans="1:10" x14ac:dyDescent="0.25">
      <c r="A9" s="187"/>
      <c r="B9" s="187"/>
      <c r="C9" s="187"/>
      <c r="D9" s="187"/>
      <c r="E9" s="187"/>
      <c r="F9" s="187"/>
      <c r="G9" s="187"/>
      <c r="H9" s="187"/>
      <c r="I9" s="187"/>
      <c r="J9" s="187"/>
    </row>
    <row r="10" spans="1:10" x14ac:dyDescent="0.25">
      <c r="A10" s="187"/>
      <c r="B10" s="187"/>
      <c r="C10" s="187"/>
      <c r="D10" s="187"/>
      <c r="E10" s="187"/>
      <c r="F10" s="187"/>
      <c r="G10" s="187"/>
      <c r="H10" s="187"/>
      <c r="I10" s="187"/>
      <c r="J10" s="187"/>
    </row>
    <row r="11" spans="1:10" x14ac:dyDescent="0.25">
      <c r="A11" s="187"/>
      <c r="B11" s="187"/>
      <c r="C11" s="187"/>
      <c r="D11" s="187"/>
      <c r="E11" s="187"/>
      <c r="F11" s="187"/>
      <c r="G11" s="187"/>
      <c r="H11" s="187"/>
      <c r="I11" s="187"/>
      <c r="J11" s="187"/>
    </row>
    <row r="12" spans="1:10" x14ac:dyDescent="0.25">
      <c r="A12" s="187"/>
      <c r="B12" s="187"/>
      <c r="C12" s="187"/>
      <c r="D12" s="187"/>
      <c r="E12" s="187"/>
      <c r="F12" s="187"/>
      <c r="G12" s="187"/>
      <c r="H12" s="187"/>
      <c r="I12" s="187"/>
      <c r="J12" s="187"/>
    </row>
    <row r="13" spans="1:10" x14ac:dyDescent="0.25">
      <c r="A13" s="187"/>
      <c r="B13" s="187"/>
      <c r="C13" s="187"/>
      <c r="D13" s="187"/>
      <c r="E13" s="187"/>
      <c r="F13" s="187"/>
      <c r="G13" s="187"/>
      <c r="H13" s="187"/>
      <c r="I13" s="187"/>
      <c r="J13" s="187"/>
    </row>
    <row r="14" spans="1:10" x14ac:dyDescent="0.25">
      <c r="A14" s="187"/>
      <c r="B14" s="187"/>
      <c r="C14" s="187"/>
      <c r="D14" s="187"/>
      <c r="E14" s="187"/>
      <c r="F14" s="187"/>
      <c r="G14" s="187"/>
      <c r="H14" s="187"/>
      <c r="I14" s="187"/>
      <c r="J14" s="187"/>
    </row>
    <row r="15" spans="1:10" x14ac:dyDescent="0.25">
      <c r="A15" s="187"/>
      <c r="B15" s="187"/>
      <c r="C15" s="187"/>
      <c r="D15" s="187"/>
      <c r="E15" s="187"/>
      <c r="F15" s="187"/>
      <c r="G15" s="187"/>
      <c r="H15" s="187"/>
      <c r="I15" s="187"/>
      <c r="J15" s="187"/>
    </row>
    <row r="16" spans="1:10" x14ac:dyDescent="0.25">
      <c r="A16" s="187"/>
      <c r="B16" s="187"/>
      <c r="C16" s="187"/>
      <c r="D16" s="187"/>
      <c r="E16" s="187"/>
      <c r="F16" s="187"/>
      <c r="G16" s="187"/>
      <c r="H16" s="187"/>
      <c r="I16" s="187"/>
      <c r="J16" s="187"/>
    </row>
    <row r="17" spans="1:10" x14ac:dyDescent="0.25">
      <c r="A17" s="187"/>
      <c r="B17" s="187"/>
      <c r="C17" s="187"/>
      <c r="D17" s="187"/>
      <c r="E17" s="187"/>
      <c r="F17" s="187"/>
      <c r="G17" s="187"/>
      <c r="H17" s="187"/>
      <c r="I17" s="187"/>
      <c r="J17" s="187"/>
    </row>
    <row r="18" spans="1:10" x14ac:dyDescent="0.25">
      <c r="A18" s="187"/>
      <c r="B18" s="187"/>
      <c r="C18" s="187"/>
      <c r="D18" s="187"/>
      <c r="E18" s="187"/>
      <c r="F18" s="187"/>
      <c r="G18" s="187"/>
      <c r="H18" s="187"/>
      <c r="I18" s="187"/>
      <c r="J18" s="187"/>
    </row>
    <row r="19" spans="1:10" x14ac:dyDescent="0.25">
      <c r="A19" s="187"/>
      <c r="B19" s="187"/>
      <c r="C19" s="187"/>
      <c r="D19" s="187"/>
      <c r="E19" s="187"/>
      <c r="F19" s="187"/>
      <c r="G19" s="187"/>
      <c r="H19" s="187"/>
      <c r="I19" s="187"/>
      <c r="J19" s="187"/>
    </row>
    <row r="20" spans="1:10" x14ac:dyDescent="0.25">
      <c r="A20" s="187"/>
      <c r="B20" s="187"/>
      <c r="C20" s="187"/>
      <c r="D20" s="187"/>
      <c r="E20" s="187"/>
      <c r="F20" s="187"/>
      <c r="G20" s="187"/>
      <c r="H20" s="187"/>
      <c r="I20" s="187"/>
      <c r="J20" s="187"/>
    </row>
    <row r="21" spans="1:10" x14ac:dyDescent="0.25">
      <c r="A21" s="187"/>
      <c r="B21" s="187"/>
      <c r="C21" s="187"/>
      <c r="D21" s="187"/>
      <c r="E21" s="187"/>
      <c r="F21" s="187"/>
      <c r="G21" s="187"/>
      <c r="H21" s="187"/>
      <c r="I21" s="187"/>
      <c r="J21" s="187"/>
    </row>
    <row r="22" spans="1:10" x14ac:dyDescent="0.25">
      <c r="A22" s="187"/>
      <c r="B22" s="187"/>
      <c r="C22" s="187"/>
      <c r="D22" s="187"/>
      <c r="E22" s="187"/>
      <c r="F22" s="187"/>
      <c r="G22" s="187"/>
      <c r="H22" s="187"/>
      <c r="I22" s="187"/>
      <c r="J22" s="187"/>
    </row>
    <row r="23" spans="1:10" x14ac:dyDescent="0.25">
      <c r="A23" s="187"/>
      <c r="B23" s="187"/>
      <c r="C23" s="187"/>
      <c r="D23" s="187"/>
      <c r="E23" s="187"/>
      <c r="F23" s="187"/>
      <c r="G23" s="187"/>
      <c r="H23" s="187"/>
      <c r="I23" s="187"/>
      <c r="J23" s="187"/>
    </row>
    <row r="24" spans="1:10" x14ac:dyDescent="0.25">
      <c r="A24" s="187"/>
      <c r="B24" s="187"/>
      <c r="C24" s="187"/>
      <c r="D24" s="187"/>
      <c r="E24" s="187"/>
      <c r="F24" s="187"/>
      <c r="G24" s="187"/>
      <c r="H24" s="187"/>
      <c r="I24" s="187"/>
      <c r="J24" s="187"/>
    </row>
    <row r="25" spans="1:10" x14ac:dyDescent="0.25">
      <c r="A25" s="187"/>
      <c r="B25" s="187"/>
      <c r="C25" s="187"/>
      <c r="D25" s="187"/>
      <c r="E25" s="187"/>
      <c r="F25" s="187"/>
      <c r="G25" s="187"/>
      <c r="H25" s="187"/>
      <c r="I25" s="187"/>
      <c r="J25" s="187"/>
    </row>
    <row r="26" spans="1:10" x14ac:dyDescent="0.25">
      <c r="A26" s="187"/>
      <c r="B26" s="187"/>
      <c r="C26" s="187"/>
      <c r="D26" s="187"/>
      <c r="E26" s="187"/>
      <c r="F26" s="187"/>
      <c r="G26" s="187"/>
      <c r="H26" s="187"/>
      <c r="I26" s="187"/>
      <c r="J26" s="187"/>
    </row>
    <row r="27" spans="1:10" x14ac:dyDescent="0.25">
      <c r="A27" s="187"/>
      <c r="B27" s="187"/>
      <c r="C27" s="187"/>
      <c r="D27" s="187"/>
      <c r="E27" s="187"/>
      <c r="F27" s="187"/>
      <c r="G27" s="187"/>
      <c r="H27" s="187"/>
      <c r="I27" s="187"/>
      <c r="J27" s="187"/>
    </row>
    <row r="28" spans="1:10" x14ac:dyDescent="0.25">
      <c r="A28" s="187"/>
      <c r="B28" s="187"/>
      <c r="C28" s="187"/>
      <c r="D28" s="187"/>
      <c r="E28" s="187"/>
      <c r="F28" s="187"/>
      <c r="G28" s="187"/>
      <c r="H28" s="187"/>
      <c r="I28" s="187"/>
      <c r="J28" s="187"/>
    </row>
    <row r="29" spans="1:10" x14ac:dyDescent="0.25">
      <c r="A29" s="187"/>
      <c r="B29" s="187"/>
      <c r="C29" s="187"/>
      <c r="D29" s="187"/>
      <c r="E29" s="187"/>
      <c r="F29" s="187"/>
      <c r="G29" s="187"/>
      <c r="H29" s="187"/>
      <c r="I29" s="187"/>
      <c r="J29" s="187"/>
    </row>
    <row r="30" spans="1:10" x14ac:dyDescent="0.25">
      <c r="A30" s="187"/>
      <c r="B30" s="187"/>
      <c r="C30" s="187"/>
      <c r="D30" s="187"/>
      <c r="E30" s="187"/>
      <c r="F30" s="187"/>
      <c r="G30" s="187"/>
      <c r="H30" s="187"/>
      <c r="I30" s="187"/>
      <c r="J30" s="187"/>
    </row>
    <row r="31" spans="1:10" x14ac:dyDescent="0.25">
      <c r="A31" s="187"/>
      <c r="B31" s="187"/>
      <c r="C31" s="187"/>
      <c r="D31" s="187"/>
      <c r="E31" s="187"/>
      <c r="F31" s="187"/>
      <c r="G31" s="187"/>
      <c r="H31" s="187"/>
      <c r="I31" s="187"/>
      <c r="J31" s="187"/>
    </row>
    <row r="32" spans="1:10" x14ac:dyDescent="0.25">
      <c r="A32" s="187"/>
      <c r="B32" s="187"/>
      <c r="C32" s="187"/>
      <c r="D32" s="187"/>
      <c r="E32" s="187"/>
      <c r="F32" s="187"/>
      <c r="G32" s="187"/>
      <c r="H32" s="187"/>
      <c r="I32" s="187"/>
      <c r="J32" s="187"/>
    </row>
    <row r="33" spans="1:10" x14ac:dyDescent="0.25">
      <c r="A33" s="187"/>
      <c r="B33" s="187"/>
      <c r="C33" s="187"/>
      <c r="D33" s="187"/>
      <c r="E33" s="187"/>
      <c r="F33" s="187"/>
      <c r="G33" s="187"/>
      <c r="H33" s="187"/>
      <c r="I33" s="187"/>
      <c r="J33" s="187"/>
    </row>
    <row r="34" spans="1:10" x14ac:dyDescent="0.25">
      <c r="A34" s="187"/>
      <c r="B34" s="187"/>
      <c r="C34" s="187"/>
      <c r="D34" s="187"/>
      <c r="E34" s="187"/>
      <c r="F34" s="187"/>
      <c r="G34" s="187"/>
      <c r="H34" s="187"/>
      <c r="I34" s="187"/>
      <c r="J34" s="187"/>
    </row>
    <row r="35" spans="1:10" x14ac:dyDescent="0.25">
      <c r="A35" s="187"/>
      <c r="B35" s="187"/>
      <c r="C35" s="187"/>
      <c r="D35" s="187"/>
      <c r="E35" s="187"/>
      <c r="F35" s="187"/>
      <c r="G35" s="187"/>
      <c r="H35" s="187"/>
      <c r="I35" s="187"/>
      <c r="J35" s="187"/>
    </row>
    <row r="36" spans="1:10" x14ac:dyDescent="0.25">
      <c r="A36" s="187"/>
      <c r="B36" s="187"/>
      <c r="C36" s="187"/>
      <c r="D36" s="187"/>
      <c r="E36" s="187"/>
      <c r="F36" s="187"/>
      <c r="G36" s="187"/>
      <c r="H36" s="187"/>
      <c r="I36" s="187"/>
      <c r="J36" s="187"/>
    </row>
    <row r="37" spans="1:10" x14ac:dyDescent="0.25">
      <c r="A37" s="187"/>
      <c r="B37" s="187"/>
      <c r="C37" s="187"/>
      <c r="D37" s="187"/>
      <c r="E37" s="187"/>
      <c r="F37" s="187"/>
      <c r="G37" s="187"/>
      <c r="H37" s="187"/>
      <c r="I37" s="187"/>
      <c r="J37" s="187"/>
    </row>
    <row r="38" spans="1:10" x14ac:dyDescent="0.25">
      <c r="A38" s="187"/>
      <c r="B38" s="187"/>
      <c r="C38" s="187"/>
      <c r="D38" s="187"/>
      <c r="E38" s="187"/>
      <c r="F38" s="187"/>
      <c r="G38" s="187"/>
      <c r="H38" s="187"/>
      <c r="I38" s="187"/>
      <c r="J38" s="187"/>
    </row>
    <row r="39" spans="1:10" x14ac:dyDescent="0.25">
      <c r="A39" s="187"/>
      <c r="B39" s="187"/>
      <c r="C39" s="187"/>
      <c r="D39" s="187"/>
      <c r="E39" s="187"/>
      <c r="F39" s="187"/>
      <c r="G39" s="187"/>
      <c r="H39" s="187"/>
      <c r="I39" s="187"/>
      <c r="J39" s="187"/>
    </row>
    <row r="40" spans="1:10" x14ac:dyDescent="0.25">
      <c r="A40" s="187"/>
      <c r="B40" s="187"/>
      <c r="C40" s="187"/>
      <c r="D40" s="187"/>
      <c r="E40" s="187"/>
      <c r="F40" s="187"/>
      <c r="G40" s="187"/>
      <c r="H40" s="187"/>
      <c r="I40" s="187"/>
      <c r="J40" s="187"/>
    </row>
    <row r="41" spans="1:10" x14ac:dyDescent="0.25">
      <c r="A41" s="187"/>
      <c r="B41" s="187"/>
      <c r="C41" s="187"/>
      <c r="D41" s="187"/>
      <c r="E41" s="187"/>
      <c r="F41" s="187"/>
      <c r="G41" s="187"/>
      <c r="H41" s="187"/>
      <c r="I41" s="187"/>
      <c r="J41" s="187"/>
    </row>
    <row r="42" spans="1:10" x14ac:dyDescent="0.25">
      <c r="A42" s="187"/>
      <c r="B42" s="187"/>
      <c r="C42" s="187"/>
      <c r="D42" s="187"/>
      <c r="E42" s="187"/>
      <c r="F42" s="187"/>
      <c r="G42" s="187"/>
      <c r="H42" s="187"/>
      <c r="I42" s="187"/>
      <c r="J42" s="187"/>
    </row>
    <row r="43" spans="1:10" x14ac:dyDescent="0.25">
      <c r="A43" s="187"/>
      <c r="B43" s="187"/>
      <c r="C43" s="187"/>
      <c r="D43" s="187"/>
      <c r="E43" s="187"/>
      <c r="F43" s="187"/>
      <c r="G43" s="187"/>
      <c r="H43" s="187"/>
      <c r="I43" s="187"/>
      <c r="J43" s="187"/>
    </row>
    <row r="44" spans="1:10" x14ac:dyDescent="0.25">
      <c r="A44" s="187"/>
      <c r="B44" s="187"/>
      <c r="C44" s="187"/>
      <c r="D44" s="187"/>
      <c r="E44" s="187"/>
      <c r="F44" s="187"/>
      <c r="G44" s="187"/>
      <c r="H44" s="187"/>
      <c r="I44" s="187"/>
      <c r="J44" s="187"/>
    </row>
    <row r="45" spans="1:10" x14ac:dyDescent="0.25">
      <c r="A45" s="187"/>
      <c r="B45" s="187"/>
      <c r="C45" s="187"/>
      <c r="D45" s="187"/>
      <c r="E45" s="187"/>
      <c r="F45" s="187"/>
      <c r="G45" s="187"/>
      <c r="H45" s="187"/>
      <c r="I45" s="187"/>
      <c r="J45" s="187"/>
    </row>
    <row r="46" spans="1:10" x14ac:dyDescent="0.25">
      <c r="A46" s="187"/>
      <c r="B46" s="187"/>
      <c r="C46" s="187"/>
      <c r="D46" s="187"/>
      <c r="E46" s="187"/>
      <c r="F46" s="187"/>
      <c r="G46" s="187"/>
      <c r="H46" s="187"/>
      <c r="I46" s="187"/>
      <c r="J46" s="187"/>
    </row>
    <row r="47" spans="1:10" x14ac:dyDescent="0.25">
      <c r="A47" s="187"/>
      <c r="B47" s="187"/>
      <c r="C47" s="187"/>
      <c r="D47" s="187"/>
      <c r="E47" s="187"/>
      <c r="F47" s="187"/>
      <c r="G47" s="187"/>
      <c r="H47" s="187"/>
      <c r="I47" s="187"/>
      <c r="J47" s="187"/>
    </row>
    <row r="48" spans="1:10" x14ac:dyDescent="0.25">
      <c r="A48" s="187"/>
      <c r="B48" s="187"/>
      <c r="C48" s="187"/>
      <c r="D48" s="187"/>
      <c r="E48" s="187"/>
      <c r="F48" s="187"/>
      <c r="G48" s="187"/>
      <c r="H48" s="187"/>
      <c r="I48" s="187"/>
      <c r="J48" s="187"/>
    </row>
    <row r="49" spans="1:10" x14ac:dyDescent="0.25">
      <c r="A49" s="187"/>
      <c r="B49" s="187"/>
      <c r="C49" s="187"/>
      <c r="D49" s="187"/>
      <c r="E49" s="187"/>
      <c r="F49" s="187"/>
      <c r="G49" s="187"/>
      <c r="H49" s="187"/>
      <c r="I49" s="187"/>
      <c r="J49" s="187"/>
    </row>
    <row r="50" spans="1:10" x14ac:dyDescent="0.25">
      <c r="A50" s="187"/>
      <c r="B50" s="187"/>
      <c r="C50" s="187"/>
      <c r="D50" s="187"/>
      <c r="E50" s="187"/>
      <c r="F50" s="187"/>
      <c r="G50" s="187"/>
      <c r="H50" s="187"/>
      <c r="I50" s="187"/>
      <c r="J50" s="187"/>
    </row>
    <row r="51" spans="1:10" x14ac:dyDescent="0.25">
      <c r="A51" s="187"/>
      <c r="B51" s="187"/>
      <c r="C51" s="187"/>
      <c r="D51" s="187"/>
      <c r="E51" s="187"/>
      <c r="F51" s="187"/>
      <c r="G51" s="187"/>
      <c r="H51" s="187"/>
      <c r="I51" s="187"/>
      <c r="J51" s="187"/>
    </row>
    <row r="52" spans="1:10" x14ac:dyDescent="0.25">
      <c r="A52" s="187"/>
      <c r="B52" s="187"/>
      <c r="C52" s="187"/>
      <c r="D52" s="187"/>
      <c r="E52" s="187"/>
      <c r="F52" s="187"/>
      <c r="G52" s="187"/>
      <c r="H52" s="187"/>
      <c r="I52" s="187"/>
      <c r="J52" s="187"/>
    </row>
    <row r="53" spans="1:10" x14ac:dyDescent="0.25">
      <c r="A53" s="187"/>
      <c r="B53" s="187"/>
      <c r="C53" s="187"/>
      <c r="D53" s="187"/>
      <c r="E53" s="187"/>
      <c r="F53" s="187"/>
      <c r="G53" s="187"/>
      <c r="H53" s="187"/>
      <c r="I53" s="187"/>
      <c r="J53" s="187"/>
    </row>
    <row r="54" spans="1:10" x14ac:dyDescent="0.25">
      <c r="A54" s="187"/>
      <c r="B54" s="187"/>
      <c r="C54" s="187"/>
      <c r="D54" s="187"/>
      <c r="E54" s="187"/>
      <c r="F54" s="187"/>
      <c r="G54" s="187"/>
      <c r="H54" s="187"/>
      <c r="I54" s="187"/>
      <c r="J54" s="187"/>
    </row>
    <row r="55" spans="1:10" x14ac:dyDescent="0.25">
      <c r="A55" s="187"/>
      <c r="B55" s="187"/>
      <c r="C55" s="187"/>
      <c r="D55" s="187"/>
      <c r="E55" s="187"/>
      <c r="F55" s="187"/>
      <c r="G55" s="187"/>
      <c r="H55" s="187"/>
      <c r="I55" s="187"/>
      <c r="J55" s="187"/>
    </row>
  </sheetData>
  <mergeCells count="1">
    <mergeCell ref="A1:J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FFA7-6359-4FBB-B363-019898EA54AD}">
  <dimension ref="A1:K350"/>
  <sheetViews>
    <sheetView tabSelected="1" workbookViewId="0">
      <selection activeCell="B1" sqref="B1"/>
    </sheetView>
  </sheetViews>
  <sheetFormatPr defaultRowHeight="12.75" x14ac:dyDescent="0.2"/>
  <cols>
    <col min="1" max="1" width="7" style="7" customWidth="1"/>
    <col min="2" max="2" width="42.28515625" style="8" customWidth="1"/>
    <col min="3" max="3" width="9.140625" style="3"/>
    <col min="4" max="4" width="9.140625" style="4"/>
    <col min="5" max="5" width="10.7109375" style="5" bestFit="1" customWidth="1"/>
    <col min="6" max="6" width="10" style="6" customWidth="1"/>
    <col min="7" max="8" width="9.140625" style="7"/>
    <col min="9" max="9" width="10" style="7" bestFit="1" customWidth="1"/>
    <col min="10" max="10" width="0" style="7" hidden="1" customWidth="1"/>
    <col min="11" max="16384" width="9.140625" style="7"/>
  </cols>
  <sheetData>
    <row r="1" spans="1:6" x14ac:dyDescent="0.2">
      <c r="A1" s="1"/>
      <c r="B1" s="2" t="s">
        <v>0</v>
      </c>
    </row>
    <row r="2" spans="1:6" x14ac:dyDescent="0.2">
      <c r="A2" s="1" t="s">
        <v>1</v>
      </c>
      <c r="B2" s="8" t="s">
        <v>2</v>
      </c>
    </row>
    <row r="3" spans="1:6" x14ac:dyDescent="0.2">
      <c r="A3" s="1"/>
      <c r="B3" s="9" t="s">
        <v>3</v>
      </c>
    </row>
    <row r="4" spans="1:6" x14ac:dyDescent="0.2">
      <c r="A4" s="10" t="s">
        <v>4</v>
      </c>
      <c r="B4" s="11" t="s">
        <v>5</v>
      </c>
      <c r="C4" s="12" t="s">
        <v>6</v>
      </c>
      <c r="D4" s="13" t="s">
        <v>7</v>
      </c>
      <c r="E4" s="14" t="s">
        <v>8</v>
      </c>
      <c r="F4" s="15" t="s">
        <v>9</v>
      </c>
    </row>
    <row r="5" spans="1:6" x14ac:dyDescent="0.2">
      <c r="A5" s="16"/>
      <c r="B5" s="2"/>
    </row>
    <row r="6" spans="1:6" x14ac:dyDescent="0.2">
      <c r="A6" s="1"/>
      <c r="B6" s="17" t="s">
        <v>10</v>
      </c>
    </row>
    <row r="7" spans="1:6" ht="140.25" x14ac:dyDescent="0.2">
      <c r="A7" s="1" t="s">
        <v>11</v>
      </c>
      <c r="B7" s="9" t="s">
        <v>12</v>
      </c>
    </row>
    <row r="8" spans="1:6" x14ac:dyDescent="0.2">
      <c r="A8" s="1"/>
      <c r="B8" s="9"/>
      <c r="C8" s="3" t="s">
        <v>13</v>
      </c>
      <c r="D8" s="4">
        <v>1</v>
      </c>
      <c r="E8" s="18"/>
      <c r="F8" s="19">
        <f>ROUND((D8*E8),2)</f>
        <v>0</v>
      </c>
    </row>
    <row r="9" spans="1:6" x14ac:dyDescent="0.2">
      <c r="A9" s="1"/>
      <c r="B9" s="9"/>
      <c r="E9" s="18"/>
      <c r="F9" s="19"/>
    </row>
    <row r="10" spans="1:6" x14ac:dyDescent="0.2">
      <c r="A10" s="1" t="s">
        <v>14</v>
      </c>
      <c r="B10" s="17" t="s">
        <v>15</v>
      </c>
      <c r="E10" s="18"/>
      <c r="F10" s="19"/>
    </row>
    <row r="11" spans="1:6" ht="140.25" x14ac:dyDescent="0.2">
      <c r="A11" s="1" t="s">
        <v>16</v>
      </c>
      <c r="B11" s="9" t="s">
        <v>17</v>
      </c>
      <c r="E11" s="18"/>
      <c r="F11" s="19"/>
    </row>
    <row r="12" spans="1:6" x14ac:dyDescent="0.2">
      <c r="A12" s="1"/>
      <c r="B12" s="9"/>
      <c r="C12" s="3" t="s">
        <v>13</v>
      </c>
      <c r="D12" s="4">
        <v>1</v>
      </c>
      <c r="E12" s="18"/>
      <c r="F12" s="19">
        <f t="shared" ref="F12:F70" si="0">ROUND((D12*E12),2)</f>
        <v>0</v>
      </c>
    </row>
    <row r="13" spans="1:6" x14ac:dyDescent="0.2">
      <c r="A13" s="1"/>
      <c r="B13" s="9"/>
      <c r="E13" s="18"/>
      <c r="F13" s="19"/>
    </row>
    <row r="14" spans="1:6" ht="89.25" x14ac:dyDescent="0.2">
      <c r="A14" s="1" t="s">
        <v>18</v>
      </c>
      <c r="B14" s="9" t="s">
        <v>19</v>
      </c>
      <c r="E14" s="18"/>
      <c r="F14" s="19"/>
    </row>
    <row r="15" spans="1:6" ht="15" x14ac:dyDescent="0.2">
      <c r="A15" s="1"/>
      <c r="B15" s="9"/>
      <c r="C15" s="3" t="s">
        <v>20</v>
      </c>
      <c r="D15" s="4">
        <v>70</v>
      </c>
      <c r="E15" s="18"/>
      <c r="F15" s="19">
        <f t="shared" si="0"/>
        <v>0</v>
      </c>
    </row>
    <row r="16" spans="1:6" ht="89.25" x14ac:dyDescent="0.2">
      <c r="A16" s="1" t="s">
        <v>21</v>
      </c>
      <c r="B16" s="9" t="s">
        <v>22</v>
      </c>
      <c r="C16" s="20"/>
      <c r="D16" s="21"/>
      <c r="E16" s="18"/>
      <c r="F16" s="19"/>
    </row>
    <row r="17" spans="1:6" ht="15" x14ac:dyDescent="0.2">
      <c r="A17" s="1"/>
      <c r="B17" s="22"/>
      <c r="C17" s="20" t="s">
        <v>20</v>
      </c>
      <c r="D17" s="21">
        <v>10</v>
      </c>
      <c r="E17" s="18"/>
      <c r="F17" s="19">
        <f t="shared" si="0"/>
        <v>0</v>
      </c>
    </row>
    <row r="18" spans="1:6" ht="13.5" customHeight="1" x14ac:dyDescent="0.2">
      <c r="A18" s="1"/>
      <c r="B18" s="9"/>
      <c r="E18" s="18"/>
      <c r="F18" s="19"/>
    </row>
    <row r="19" spans="1:6" ht="127.5" x14ac:dyDescent="0.2">
      <c r="A19" s="23" t="s">
        <v>23</v>
      </c>
      <c r="B19" s="24" t="s">
        <v>24</v>
      </c>
      <c r="C19" s="25"/>
      <c r="D19" s="26"/>
      <c r="E19" s="18"/>
      <c r="F19" s="19"/>
    </row>
    <row r="20" spans="1:6" x14ac:dyDescent="0.2">
      <c r="A20" s="23"/>
      <c r="B20" s="24"/>
      <c r="C20" s="25" t="s">
        <v>13</v>
      </c>
      <c r="D20" s="26">
        <v>1</v>
      </c>
      <c r="E20" s="27"/>
      <c r="F20" s="19">
        <f t="shared" si="0"/>
        <v>0</v>
      </c>
    </row>
    <row r="21" spans="1:6" ht="89.25" x14ac:dyDescent="0.2">
      <c r="A21" s="1" t="s">
        <v>25</v>
      </c>
      <c r="B21" s="9" t="s">
        <v>26</v>
      </c>
      <c r="E21" s="18"/>
      <c r="F21" s="19"/>
    </row>
    <row r="22" spans="1:6" x14ac:dyDescent="0.2">
      <c r="A22" s="1"/>
      <c r="B22" s="9"/>
      <c r="C22" s="3" t="s">
        <v>13</v>
      </c>
      <c r="D22" s="4">
        <v>1</v>
      </c>
      <c r="E22" s="18"/>
      <c r="F22" s="19">
        <f t="shared" si="0"/>
        <v>0</v>
      </c>
    </row>
    <row r="23" spans="1:6" x14ac:dyDescent="0.2">
      <c r="A23" s="1"/>
      <c r="B23" s="9"/>
      <c r="E23" s="18"/>
      <c r="F23" s="19"/>
    </row>
    <row r="24" spans="1:6" x14ac:dyDescent="0.2">
      <c r="A24" s="1" t="s">
        <v>27</v>
      </c>
      <c r="B24" s="17" t="s">
        <v>28</v>
      </c>
      <c r="E24" s="18"/>
      <c r="F24" s="19"/>
    </row>
    <row r="25" spans="1:6" ht="114.75" x14ac:dyDescent="0.2">
      <c r="A25" s="1" t="s">
        <v>29</v>
      </c>
      <c r="B25" s="29" t="s">
        <v>30</v>
      </c>
      <c r="E25" s="18"/>
      <c r="F25" s="19"/>
    </row>
    <row r="26" spans="1:6" ht="15" x14ac:dyDescent="0.2">
      <c r="A26" s="1"/>
      <c r="B26" s="29" t="s">
        <v>31</v>
      </c>
      <c r="C26" s="20" t="s">
        <v>20</v>
      </c>
      <c r="D26" s="4">
        <v>250</v>
      </c>
      <c r="E26" s="18"/>
      <c r="F26" s="19">
        <f t="shared" si="0"/>
        <v>0</v>
      </c>
    </row>
    <row r="27" spans="1:6" ht="15" x14ac:dyDescent="0.2">
      <c r="A27" s="1"/>
      <c r="B27" s="30" t="s">
        <v>32</v>
      </c>
      <c r="C27" s="3" t="s">
        <v>33</v>
      </c>
      <c r="D27" s="4">
        <f>D26*1.3*0.05</f>
        <v>16.25</v>
      </c>
      <c r="E27" s="18"/>
      <c r="F27" s="19">
        <f t="shared" si="0"/>
        <v>0</v>
      </c>
    </row>
    <row r="28" spans="1:6" x14ac:dyDescent="0.2">
      <c r="A28" s="1"/>
      <c r="B28" s="9"/>
      <c r="E28" s="18"/>
      <c r="F28" s="19"/>
    </row>
    <row r="29" spans="1:6" ht="89.25" x14ac:dyDescent="0.2">
      <c r="A29" s="1" t="s">
        <v>34</v>
      </c>
      <c r="B29" s="9" t="s">
        <v>35</v>
      </c>
      <c r="E29" s="18"/>
      <c r="F29" s="19"/>
    </row>
    <row r="30" spans="1:6" ht="15" x14ac:dyDescent="0.2">
      <c r="A30" s="1"/>
      <c r="B30" s="9"/>
      <c r="C30" s="20" t="s">
        <v>20</v>
      </c>
      <c r="D30" s="4">
        <f>$D$26</f>
        <v>250</v>
      </c>
      <c r="E30" s="18"/>
      <c r="F30" s="19">
        <f t="shared" si="0"/>
        <v>0</v>
      </c>
    </row>
    <row r="31" spans="1:6" x14ac:dyDescent="0.2">
      <c r="A31" s="1"/>
      <c r="B31" s="9"/>
      <c r="E31" s="18"/>
      <c r="F31" s="19"/>
    </row>
    <row r="32" spans="1:6" ht="89.25" x14ac:dyDescent="0.2">
      <c r="A32" s="1" t="s">
        <v>36</v>
      </c>
      <c r="B32" s="9" t="s">
        <v>37</v>
      </c>
      <c r="E32" s="18"/>
      <c r="F32" s="19"/>
    </row>
    <row r="33" spans="1:7" ht="15" x14ac:dyDescent="0.2">
      <c r="A33" s="1"/>
      <c r="B33" s="9"/>
      <c r="C33" s="20" t="s">
        <v>20</v>
      </c>
      <c r="D33" s="4">
        <f>D30</f>
        <v>250</v>
      </c>
      <c r="E33" s="18"/>
      <c r="F33" s="19">
        <f t="shared" si="0"/>
        <v>0</v>
      </c>
    </row>
    <row r="34" spans="1:7" x14ac:dyDescent="0.2">
      <c r="A34" s="1"/>
      <c r="B34" s="9"/>
      <c r="E34" s="18"/>
      <c r="F34" s="19"/>
    </row>
    <row r="35" spans="1:7" x14ac:dyDescent="0.2">
      <c r="A35" s="1" t="s">
        <v>38</v>
      </c>
      <c r="B35" s="17" t="s">
        <v>39</v>
      </c>
      <c r="E35" s="18"/>
      <c r="F35" s="19"/>
    </row>
    <row r="36" spans="1:7" ht="140.25" x14ac:dyDescent="0.2">
      <c r="A36" s="1" t="s">
        <v>40</v>
      </c>
      <c r="B36" s="9" t="s">
        <v>41</v>
      </c>
      <c r="E36" s="18"/>
      <c r="F36" s="19"/>
    </row>
    <row r="37" spans="1:7" ht="15" x14ac:dyDescent="0.2">
      <c r="A37" s="1"/>
      <c r="B37" s="29"/>
      <c r="C37" s="20" t="s">
        <v>20</v>
      </c>
      <c r="D37" s="4">
        <v>5</v>
      </c>
      <c r="E37" s="18"/>
      <c r="F37" s="19">
        <f t="shared" si="0"/>
        <v>0</v>
      </c>
    </row>
    <row r="38" spans="1:7" x14ac:dyDescent="0.2">
      <c r="A38" s="1"/>
      <c r="B38" s="29"/>
      <c r="E38" s="18"/>
      <c r="F38" s="19"/>
      <c r="G38" s="4"/>
    </row>
    <row r="39" spans="1:7" ht="114.75" x14ac:dyDescent="0.2">
      <c r="A39" s="1" t="s">
        <v>42</v>
      </c>
      <c r="B39" s="29" t="s">
        <v>30</v>
      </c>
      <c r="E39" s="18"/>
      <c r="F39" s="19"/>
    </row>
    <row r="40" spans="1:7" ht="15" x14ac:dyDescent="0.2">
      <c r="A40" s="1"/>
      <c r="B40" s="29" t="s">
        <v>43</v>
      </c>
      <c r="C40" s="20" t="s">
        <v>20</v>
      </c>
      <c r="D40" s="4">
        <v>150</v>
      </c>
      <c r="E40" s="18"/>
      <c r="F40" s="19">
        <f t="shared" si="0"/>
        <v>0</v>
      </c>
    </row>
    <row r="41" spans="1:7" ht="15" x14ac:dyDescent="0.2">
      <c r="A41" s="1"/>
      <c r="B41" s="30" t="s">
        <v>32</v>
      </c>
      <c r="C41" s="3" t="s">
        <v>33</v>
      </c>
      <c r="D41" s="4">
        <f>0.05*1.3*$D$40</f>
        <v>9.75</v>
      </c>
      <c r="E41" s="18"/>
      <c r="F41" s="19">
        <f t="shared" si="0"/>
        <v>0</v>
      </c>
    </row>
    <row r="42" spans="1:7" x14ac:dyDescent="0.2">
      <c r="A42" s="1"/>
      <c r="B42" s="9"/>
      <c r="E42" s="18"/>
      <c r="F42" s="19"/>
    </row>
    <row r="43" spans="1:7" ht="89.25" x14ac:dyDescent="0.2">
      <c r="A43" s="1" t="s">
        <v>44</v>
      </c>
      <c r="B43" s="9" t="s">
        <v>35</v>
      </c>
      <c r="E43" s="18"/>
      <c r="F43" s="19"/>
    </row>
    <row r="44" spans="1:7" ht="15" x14ac:dyDescent="0.2">
      <c r="A44" s="1"/>
      <c r="B44" s="9"/>
      <c r="C44" s="20" t="s">
        <v>20</v>
      </c>
      <c r="D44" s="4">
        <f>D40</f>
        <v>150</v>
      </c>
      <c r="E44" s="18"/>
      <c r="F44" s="19">
        <f t="shared" si="0"/>
        <v>0</v>
      </c>
    </row>
    <row r="45" spans="1:7" x14ac:dyDescent="0.2">
      <c r="A45" s="1"/>
      <c r="B45" s="9"/>
      <c r="E45" s="18"/>
      <c r="F45" s="19"/>
    </row>
    <row r="46" spans="1:7" ht="89.25" x14ac:dyDescent="0.2">
      <c r="A46" s="1" t="s">
        <v>45</v>
      </c>
      <c r="B46" s="9" t="s">
        <v>37</v>
      </c>
      <c r="E46" s="18"/>
      <c r="F46" s="19"/>
    </row>
    <row r="47" spans="1:7" ht="15" x14ac:dyDescent="0.2">
      <c r="A47" s="1"/>
      <c r="B47" s="29"/>
      <c r="C47" s="20" t="s">
        <v>20</v>
      </c>
      <c r="D47" s="4">
        <f>D40</f>
        <v>150</v>
      </c>
      <c r="E47" s="18"/>
      <c r="F47" s="19">
        <f t="shared" si="0"/>
        <v>0</v>
      </c>
    </row>
    <row r="48" spans="1:7" x14ac:dyDescent="0.2">
      <c r="A48" s="1"/>
      <c r="B48" s="9"/>
      <c r="E48" s="18"/>
      <c r="F48" s="19"/>
    </row>
    <row r="49" spans="1:9" x14ac:dyDescent="0.2">
      <c r="A49" s="1" t="s">
        <v>46</v>
      </c>
      <c r="B49" s="17" t="s">
        <v>47</v>
      </c>
      <c r="E49" s="18"/>
      <c r="F49" s="19"/>
    </row>
    <row r="50" spans="1:9" ht="114.75" x14ac:dyDescent="0.2">
      <c r="A50" s="1" t="s">
        <v>48</v>
      </c>
      <c r="B50" s="31" t="s">
        <v>49</v>
      </c>
      <c r="E50" s="18"/>
      <c r="F50" s="19"/>
    </row>
    <row r="51" spans="1:9" ht="15" x14ac:dyDescent="0.2">
      <c r="A51" s="1"/>
      <c r="B51" s="29"/>
      <c r="C51" s="20" t="s">
        <v>20</v>
      </c>
      <c r="D51" s="4">
        <v>350</v>
      </c>
      <c r="E51" s="18"/>
      <c r="F51" s="19">
        <f t="shared" si="0"/>
        <v>0</v>
      </c>
    </row>
    <row r="52" spans="1:9" x14ac:dyDescent="0.2">
      <c r="A52" s="1"/>
      <c r="B52" s="9"/>
      <c r="E52" s="18"/>
      <c r="F52" s="19"/>
    </row>
    <row r="53" spans="1:9" ht="102" x14ac:dyDescent="0.2">
      <c r="A53" s="1" t="s">
        <v>50</v>
      </c>
      <c r="B53" s="9" t="s">
        <v>51</v>
      </c>
      <c r="E53" s="18"/>
      <c r="F53" s="19"/>
    </row>
    <row r="54" spans="1:9" ht="15" x14ac:dyDescent="0.2">
      <c r="A54" s="1"/>
      <c r="B54" s="29"/>
      <c r="C54" s="3" t="s">
        <v>33</v>
      </c>
      <c r="D54" s="4">
        <f>1.3*0.15*D51</f>
        <v>68.25</v>
      </c>
      <c r="E54" s="18"/>
      <c r="F54" s="19">
        <f t="shared" si="0"/>
        <v>0</v>
      </c>
    </row>
    <row r="55" spans="1:9" x14ac:dyDescent="0.2">
      <c r="A55" s="1"/>
      <c r="B55" s="29"/>
      <c r="E55" s="18"/>
      <c r="F55" s="19"/>
    </row>
    <row r="56" spans="1:9" x14ac:dyDescent="0.2">
      <c r="A56" s="1"/>
      <c r="B56" s="29"/>
      <c r="E56" s="18"/>
      <c r="F56" s="19"/>
    </row>
    <row r="57" spans="1:9" x14ac:dyDescent="0.2">
      <c r="A57" s="1"/>
      <c r="B57" s="29"/>
      <c r="E57" s="18"/>
      <c r="F57" s="19"/>
    </row>
    <row r="58" spans="1:9" x14ac:dyDescent="0.2">
      <c r="A58" s="1"/>
      <c r="B58" s="29"/>
      <c r="E58" s="18"/>
      <c r="F58" s="19"/>
    </row>
    <row r="59" spans="1:9" x14ac:dyDescent="0.2">
      <c r="A59" s="1"/>
      <c r="B59" s="29"/>
      <c r="E59" s="18"/>
      <c r="F59" s="19"/>
    </row>
    <row r="60" spans="1:9" x14ac:dyDescent="0.2">
      <c r="A60" s="1"/>
      <c r="B60" s="29"/>
      <c r="E60" s="18"/>
      <c r="F60" s="19"/>
    </row>
    <row r="61" spans="1:9" x14ac:dyDescent="0.2">
      <c r="A61" s="1"/>
      <c r="B61" s="29"/>
      <c r="E61" s="18"/>
      <c r="F61" s="19"/>
    </row>
    <row r="62" spans="1:9" x14ac:dyDescent="0.2">
      <c r="A62" s="1"/>
      <c r="B62" s="29"/>
      <c r="E62" s="18"/>
      <c r="F62" s="19"/>
    </row>
    <row r="63" spans="1:9" x14ac:dyDescent="0.2">
      <c r="A63" s="1"/>
      <c r="B63" s="29"/>
      <c r="E63" s="18"/>
      <c r="F63" s="19"/>
    </row>
    <row r="64" spans="1:9" x14ac:dyDescent="0.2">
      <c r="A64" s="1" t="s">
        <v>52</v>
      </c>
      <c r="B64" s="32" t="s">
        <v>53</v>
      </c>
      <c r="E64" s="18"/>
      <c r="F64" s="19"/>
      <c r="G64" s="20"/>
      <c r="H64" s="6"/>
      <c r="I64" s="6"/>
    </row>
    <row r="65" spans="1:9" ht="140.25" x14ac:dyDescent="0.2">
      <c r="A65" s="1" t="s">
        <v>54</v>
      </c>
      <c r="B65" s="29" t="s">
        <v>55</v>
      </c>
      <c r="E65" s="18"/>
      <c r="F65" s="19"/>
      <c r="G65" s="4"/>
      <c r="H65" s="6"/>
      <c r="I65" s="6"/>
    </row>
    <row r="66" spans="1:9" ht="15" x14ac:dyDescent="0.2">
      <c r="A66" s="1"/>
      <c r="B66" s="29" t="s">
        <v>56</v>
      </c>
      <c r="C66" s="20" t="s">
        <v>20</v>
      </c>
      <c r="D66" s="4">
        <f>0.3*0.3*(130)</f>
        <v>11.7</v>
      </c>
      <c r="E66" s="18"/>
      <c r="F66" s="19">
        <f t="shared" si="0"/>
        <v>0</v>
      </c>
      <c r="H66" s="6"/>
      <c r="I66" s="6"/>
    </row>
    <row r="67" spans="1:9" ht="15" x14ac:dyDescent="0.2">
      <c r="A67" s="1"/>
      <c r="B67" s="29" t="s">
        <v>57</v>
      </c>
      <c r="C67" s="3" t="s">
        <v>33</v>
      </c>
      <c r="D67" s="4">
        <f>1.3*0.04*D66</f>
        <v>0.60840000000000005</v>
      </c>
      <c r="E67" s="18"/>
      <c r="F67" s="19">
        <f t="shared" si="0"/>
        <v>0</v>
      </c>
      <c r="H67" s="6"/>
      <c r="I67" s="6"/>
    </row>
    <row r="68" spans="1:9" x14ac:dyDescent="0.2">
      <c r="A68" s="1"/>
      <c r="B68" s="29"/>
      <c r="E68" s="18"/>
      <c r="F68" s="19"/>
      <c r="G68" s="4"/>
      <c r="H68" s="6"/>
      <c r="I68" s="6"/>
    </row>
    <row r="69" spans="1:9" ht="114.75" x14ac:dyDescent="0.2">
      <c r="A69" s="1" t="s">
        <v>58</v>
      </c>
      <c r="B69" s="29" t="s">
        <v>59</v>
      </c>
      <c r="E69" s="18"/>
      <c r="F69" s="19"/>
    </row>
    <row r="70" spans="1:9" x14ac:dyDescent="0.2">
      <c r="A70" s="1"/>
      <c r="B70" s="29"/>
      <c r="C70" s="3" t="s">
        <v>60</v>
      </c>
      <c r="D70" s="4">
        <v>130</v>
      </c>
      <c r="E70" s="18"/>
      <c r="F70" s="19">
        <f t="shared" si="0"/>
        <v>0</v>
      </c>
    </row>
    <row r="71" spans="1:9" x14ac:dyDescent="0.2">
      <c r="A71" s="1"/>
      <c r="B71" s="29"/>
      <c r="E71" s="18"/>
      <c r="F71" s="19"/>
      <c r="H71" s="33"/>
    </row>
    <row r="72" spans="1:9" ht="114.75" x14ac:dyDescent="0.2">
      <c r="A72" s="1" t="s">
        <v>61</v>
      </c>
      <c r="B72" s="31" t="s">
        <v>62</v>
      </c>
      <c r="E72" s="18"/>
      <c r="F72" s="19"/>
      <c r="H72" s="33"/>
    </row>
    <row r="73" spans="1:9" x14ac:dyDescent="0.2">
      <c r="A73" s="1"/>
      <c r="B73" s="29"/>
      <c r="C73" s="3" t="s">
        <v>60</v>
      </c>
      <c r="D73" s="4">
        <v>130</v>
      </c>
      <c r="E73" s="18"/>
      <c r="F73" s="19">
        <f t="shared" ref="F73:F90" si="1">ROUND((D73*E73),2)</f>
        <v>0</v>
      </c>
      <c r="H73" s="33"/>
    </row>
    <row r="74" spans="1:9" x14ac:dyDescent="0.2">
      <c r="A74" s="1"/>
      <c r="B74" s="29"/>
      <c r="E74" s="18"/>
      <c r="F74" s="19"/>
      <c r="H74" s="33"/>
    </row>
    <row r="75" spans="1:9" x14ac:dyDescent="0.2">
      <c r="B75" s="32" t="s">
        <v>63</v>
      </c>
      <c r="E75" s="18"/>
      <c r="F75" s="19"/>
      <c r="H75" s="33"/>
    </row>
    <row r="76" spans="1:9" ht="76.5" x14ac:dyDescent="0.2">
      <c r="A76" s="1" t="s">
        <v>64</v>
      </c>
      <c r="B76" s="9" t="s">
        <v>65</v>
      </c>
      <c r="E76" s="18"/>
      <c r="F76" s="19"/>
      <c r="H76" s="33"/>
    </row>
    <row r="77" spans="1:9" x14ac:dyDescent="0.2">
      <c r="A77" s="1"/>
      <c r="B77" s="9"/>
      <c r="C77" s="3" t="s">
        <v>13</v>
      </c>
      <c r="D77" s="4">
        <v>1</v>
      </c>
      <c r="E77" s="18"/>
      <c r="F77" s="19">
        <f t="shared" si="1"/>
        <v>0</v>
      </c>
    </row>
    <row r="78" spans="1:9" x14ac:dyDescent="0.2">
      <c r="A78" s="1"/>
      <c r="B78" s="9"/>
      <c r="E78" s="18"/>
      <c r="F78" s="19"/>
    </row>
    <row r="79" spans="1:9" ht="51" x14ac:dyDescent="0.2">
      <c r="A79" s="1" t="s">
        <v>66</v>
      </c>
      <c r="B79" s="9" t="s">
        <v>67</v>
      </c>
      <c r="E79" s="18"/>
      <c r="F79" s="19"/>
    </row>
    <row r="80" spans="1:9" x14ac:dyDescent="0.2">
      <c r="A80" s="1"/>
      <c r="B80" s="9"/>
      <c r="C80" s="3" t="s">
        <v>60</v>
      </c>
      <c r="D80" s="4">
        <v>1</v>
      </c>
      <c r="E80" s="18"/>
      <c r="F80" s="19">
        <f t="shared" si="1"/>
        <v>0</v>
      </c>
      <c r="I80" s="33"/>
    </row>
    <row r="81" spans="1:6" x14ac:dyDescent="0.2">
      <c r="A81" s="1"/>
      <c r="B81" s="9"/>
      <c r="E81" s="18"/>
      <c r="F81" s="19"/>
    </row>
    <row r="82" spans="1:6" x14ac:dyDescent="0.2">
      <c r="A82" s="1" t="s">
        <v>68</v>
      </c>
      <c r="B82" s="9" t="s">
        <v>69</v>
      </c>
      <c r="E82" s="18"/>
      <c r="F82" s="19"/>
    </row>
    <row r="83" spans="1:6" x14ac:dyDescent="0.2">
      <c r="A83" s="1"/>
      <c r="B83" s="9"/>
      <c r="C83" s="3" t="s">
        <v>60</v>
      </c>
      <c r="D83" s="4">
        <v>1</v>
      </c>
      <c r="E83" s="18"/>
      <c r="F83" s="19">
        <f t="shared" si="1"/>
        <v>0</v>
      </c>
    </row>
    <row r="84" spans="1:6" x14ac:dyDescent="0.2">
      <c r="A84" s="1"/>
      <c r="B84" s="9"/>
      <c r="E84" s="18"/>
      <c r="F84" s="19"/>
    </row>
    <row r="85" spans="1:6" ht="89.25" x14ac:dyDescent="0.2">
      <c r="A85" s="1" t="s">
        <v>70</v>
      </c>
      <c r="B85" s="9" t="s">
        <v>71</v>
      </c>
      <c r="E85" s="18"/>
      <c r="F85" s="19"/>
    </row>
    <row r="86" spans="1:6" x14ac:dyDescent="0.2">
      <c r="A86" s="1"/>
      <c r="B86" s="9"/>
      <c r="C86" s="3" t="s">
        <v>13</v>
      </c>
      <c r="D86" s="4">
        <v>1</v>
      </c>
      <c r="E86" s="18"/>
      <c r="F86" s="19">
        <f t="shared" si="1"/>
        <v>0</v>
      </c>
    </row>
    <row r="87" spans="1:6" x14ac:dyDescent="0.2">
      <c r="A87" s="1"/>
      <c r="B87" s="9"/>
      <c r="E87" s="18"/>
      <c r="F87" s="19"/>
    </row>
    <row r="88" spans="1:6" x14ac:dyDescent="0.2">
      <c r="A88" s="1"/>
      <c r="B88" s="9"/>
      <c r="E88" s="18"/>
      <c r="F88" s="19"/>
    </row>
    <row r="89" spans="1:6" ht="51" x14ac:dyDescent="0.2">
      <c r="A89" s="1" t="s">
        <v>72</v>
      </c>
      <c r="B89" s="9" t="s">
        <v>73</v>
      </c>
      <c r="E89" s="18"/>
      <c r="F89" s="19"/>
    </row>
    <row r="90" spans="1:6" x14ac:dyDescent="0.2">
      <c r="A90" s="1"/>
      <c r="B90" s="9"/>
      <c r="C90" s="3" t="s">
        <v>60</v>
      </c>
      <c r="D90" s="4">
        <v>1</v>
      </c>
      <c r="E90" s="18"/>
      <c r="F90" s="19">
        <f t="shared" si="1"/>
        <v>0</v>
      </c>
    </row>
    <row r="91" spans="1:6" x14ac:dyDescent="0.2">
      <c r="A91" s="1"/>
      <c r="B91" s="9"/>
      <c r="F91" s="19"/>
    </row>
    <row r="92" spans="1:6" x14ac:dyDescent="0.2">
      <c r="A92" s="10" t="s">
        <v>4</v>
      </c>
      <c r="B92" s="34" t="s">
        <v>74</v>
      </c>
      <c r="C92" s="35"/>
      <c r="D92" s="35"/>
      <c r="E92" s="36"/>
      <c r="F92" s="37">
        <f>SUM(F65:F90,F21:F54,F7:F15)</f>
        <v>0</v>
      </c>
    </row>
    <row r="93" spans="1:6" x14ac:dyDescent="0.2">
      <c r="A93" s="38" t="s">
        <v>4</v>
      </c>
      <c r="B93" s="39" t="s">
        <v>75</v>
      </c>
      <c r="C93" s="40"/>
      <c r="D93" s="40"/>
      <c r="E93" s="41"/>
      <c r="F93" s="42">
        <f>SUM(F20)</f>
        <v>0</v>
      </c>
    </row>
    <row r="94" spans="1:6" x14ac:dyDescent="0.2">
      <c r="A94" s="1"/>
      <c r="B94" s="9"/>
    </row>
    <row r="95" spans="1:6" x14ac:dyDescent="0.2">
      <c r="A95" s="1"/>
      <c r="B95" s="9"/>
    </row>
    <row r="96" spans="1:6" x14ac:dyDescent="0.2">
      <c r="A96" s="1"/>
      <c r="B96" s="9"/>
    </row>
    <row r="97" spans="1:6" x14ac:dyDescent="0.2">
      <c r="A97" s="10" t="s">
        <v>76</v>
      </c>
      <c r="B97" s="43" t="s">
        <v>77</v>
      </c>
      <c r="C97" s="12" t="s">
        <v>6</v>
      </c>
      <c r="D97" s="13" t="s">
        <v>7</v>
      </c>
      <c r="E97" s="14" t="s">
        <v>8</v>
      </c>
      <c r="F97" s="15" t="s">
        <v>9</v>
      </c>
    </row>
    <row r="98" spans="1:6" x14ac:dyDescent="0.2">
      <c r="A98" s="1"/>
      <c r="B98" s="9"/>
    </row>
    <row r="99" spans="1:6" ht="51" x14ac:dyDescent="0.2">
      <c r="A99" s="1" t="s">
        <v>78</v>
      </c>
      <c r="B99" s="9" t="s">
        <v>79</v>
      </c>
    </row>
    <row r="100" spans="1:6" x14ac:dyDescent="0.2">
      <c r="A100" s="1"/>
      <c r="B100" s="9"/>
      <c r="C100" s="3" t="s">
        <v>13</v>
      </c>
      <c r="D100" s="4">
        <v>1</v>
      </c>
      <c r="E100" s="18"/>
      <c r="F100" s="19">
        <f t="shared" ref="F100:F105" si="2">ROUND((D100*E100),2)</f>
        <v>0</v>
      </c>
    </row>
    <row r="101" spans="1:6" ht="293.25" x14ac:dyDescent="0.2">
      <c r="A101" s="1" t="s">
        <v>80</v>
      </c>
      <c r="B101" s="9" t="s">
        <v>81</v>
      </c>
      <c r="E101" s="18"/>
      <c r="F101" s="19"/>
    </row>
    <row r="102" spans="1:6" ht="15" x14ac:dyDescent="0.2">
      <c r="A102" s="1"/>
      <c r="B102" s="9"/>
      <c r="C102" s="20" t="s">
        <v>20</v>
      </c>
      <c r="D102" s="4">
        <v>200</v>
      </c>
      <c r="E102" s="18"/>
      <c r="F102" s="19">
        <f t="shared" si="2"/>
        <v>0</v>
      </c>
    </row>
    <row r="103" spans="1:6" x14ac:dyDescent="0.2">
      <c r="A103" s="1"/>
      <c r="B103" s="9"/>
      <c r="E103" s="18"/>
      <c r="F103" s="19"/>
    </row>
    <row r="104" spans="1:6" ht="38.25" x14ac:dyDescent="0.2">
      <c r="A104" s="1" t="s">
        <v>82</v>
      </c>
      <c r="B104" s="44" t="s">
        <v>83</v>
      </c>
      <c r="E104" s="18"/>
      <c r="F104" s="19"/>
    </row>
    <row r="105" spans="1:6" x14ac:dyDescent="0.2">
      <c r="A105" s="1"/>
      <c r="B105" s="9"/>
      <c r="C105" s="3" t="s">
        <v>13</v>
      </c>
      <c r="D105" s="4">
        <v>1</v>
      </c>
      <c r="E105" s="18"/>
      <c r="F105" s="19">
        <f t="shared" si="2"/>
        <v>0</v>
      </c>
    </row>
    <row r="106" spans="1:6" ht="12.75" customHeight="1" x14ac:dyDescent="0.2">
      <c r="A106" s="10" t="s">
        <v>76</v>
      </c>
      <c r="B106" s="45" t="s">
        <v>84</v>
      </c>
      <c r="C106" s="46"/>
      <c r="D106" s="47"/>
      <c r="E106" s="48"/>
      <c r="F106" s="37">
        <f>SUM(F99:F105)</f>
        <v>0</v>
      </c>
    </row>
    <row r="107" spans="1:6" x14ac:dyDescent="0.2">
      <c r="A107" s="49"/>
      <c r="B107" s="50"/>
      <c r="C107" s="51"/>
      <c r="D107" s="52"/>
      <c r="E107" s="53"/>
      <c r="F107" s="54"/>
    </row>
    <row r="108" spans="1:6" x14ac:dyDescent="0.2">
      <c r="A108" s="16"/>
      <c r="B108" s="17"/>
      <c r="F108" s="55"/>
    </row>
    <row r="109" spans="1:6" x14ac:dyDescent="0.2">
      <c r="A109" s="16"/>
      <c r="B109" s="17"/>
      <c r="F109" s="55"/>
    </row>
    <row r="110" spans="1:6" x14ac:dyDescent="0.2">
      <c r="A110" s="56" t="s">
        <v>85</v>
      </c>
      <c r="B110" s="57" t="s">
        <v>86</v>
      </c>
      <c r="C110" s="58" t="s">
        <v>6</v>
      </c>
      <c r="D110" s="59" t="s">
        <v>7</v>
      </c>
      <c r="E110" s="60"/>
      <c r="F110" s="59" t="s">
        <v>9</v>
      </c>
    </row>
    <row r="111" spans="1:6" x14ac:dyDescent="0.2">
      <c r="A111" s="61"/>
      <c r="B111" s="44"/>
      <c r="C111" s="62"/>
      <c r="D111" s="63"/>
      <c r="E111" s="64"/>
      <c r="F111" s="63"/>
    </row>
    <row r="112" spans="1:6" ht="127.5" x14ac:dyDescent="0.2">
      <c r="A112" s="65" t="s">
        <v>87</v>
      </c>
      <c r="B112" s="66" t="s">
        <v>88</v>
      </c>
      <c r="C112" s="67"/>
      <c r="D112" s="63"/>
      <c r="E112" s="64"/>
      <c r="F112" s="63"/>
    </row>
    <row r="113" spans="1:9" ht="15" x14ac:dyDescent="0.2">
      <c r="A113" s="61"/>
      <c r="B113" s="68" t="s">
        <v>89</v>
      </c>
      <c r="C113" s="20" t="s">
        <v>33</v>
      </c>
      <c r="D113" s="63">
        <v>25</v>
      </c>
      <c r="E113" s="69"/>
      <c r="F113" s="19">
        <f t="shared" ref="F113:F119" si="3">ROUND((D113*E113),2)</f>
        <v>0</v>
      </c>
    </row>
    <row r="114" spans="1:9" ht="15" x14ac:dyDescent="0.2">
      <c r="A114" s="61"/>
      <c r="B114" s="68" t="s">
        <v>90</v>
      </c>
      <c r="C114" s="20" t="s">
        <v>33</v>
      </c>
      <c r="D114" s="63">
        <v>15</v>
      </c>
      <c r="E114" s="69"/>
      <c r="F114" s="19">
        <f t="shared" si="3"/>
        <v>0</v>
      </c>
    </row>
    <row r="115" spans="1:9" x14ac:dyDescent="0.2">
      <c r="A115" s="61"/>
      <c r="B115" s="68"/>
      <c r="C115" s="62"/>
      <c r="D115" s="63"/>
      <c r="E115" s="64"/>
      <c r="F115" s="19"/>
    </row>
    <row r="116" spans="1:9" ht="89.25" x14ac:dyDescent="0.2">
      <c r="A116" s="65" t="s">
        <v>91</v>
      </c>
      <c r="B116" s="22" t="s">
        <v>92</v>
      </c>
      <c r="C116" s="70"/>
      <c r="D116" s="71"/>
      <c r="E116" s="72"/>
      <c r="F116" s="19"/>
    </row>
    <row r="117" spans="1:9" ht="15" x14ac:dyDescent="0.2">
      <c r="A117" s="73"/>
      <c r="B117" s="22"/>
      <c r="C117" s="20" t="s">
        <v>33</v>
      </c>
      <c r="D117" s="21">
        <v>30</v>
      </c>
      <c r="E117" s="69"/>
      <c r="F117" s="19">
        <f t="shared" si="3"/>
        <v>0</v>
      </c>
    </row>
    <row r="118" spans="1:9" ht="76.5" x14ac:dyDescent="0.2">
      <c r="A118" s="65" t="s">
        <v>93</v>
      </c>
      <c r="B118" s="22" t="s">
        <v>94</v>
      </c>
      <c r="C118" s="70"/>
      <c r="D118" s="71"/>
      <c r="E118" s="72"/>
      <c r="F118" s="19"/>
    </row>
    <row r="119" spans="1:9" ht="15" x14ac:dyDescent="0.2">
      <c r="A119" s="73"/>
      <c r="B119" s="22"/>
      <c r="C119" s="20" t="s">
        <v>33</v>
      </c>
      <c r="D119" s="21">
        <v>30</v>
      </c>
      <c r="E119" s="69"/>
      <c r="F119" s="19">
        <f t="shared" si="3"/>
        <v>0</v>
      </c>
    </row>
    <row r="120" spans="1:9" x14ac:dyDescent="0.2">
      <c r="A120" s="61"/>
      <c r="B120" s="22"/>
      <c r="C120" s="20"/>
      <c r="D120" s="63"/>
      <c r="E120" s="69"/>
      <c r="F120" s="19"/>
    </row>
    <row r="121" spans="1:9" x14ac:dyDescent="0.2">
      <c r="A121" s="74" t="s">
        <v>85</v>
      </c>
      <c r="B121" s="75" t="s">
        <v>95</v>
      </c>
      <c r="C121" s="76"/>
      <c r="D121" s="76"/>
      <c r="E121" s="77"/>
      <c r="F121" s="78">
        <f>SUM(F111:F117)</f>
        <v>0</v>
      </c>
    </row>
    <row r="122" spans="1:9" x14ac:dyDescent="0.2">
      <c r="A122" s="79"/>
      <c r="B122" s="80"/>
      <c r="C122" s="80"/>
      <c r="D122" s="80"/>
      <c r="E122" s="81"/>
      <c r="F122" s="82"/>
    </row>
    <row r="123" spans="1:9" x14ac:dyDescent="0.2">
      <c r="A123" s="83" t="s">
        <v>96</v>
      </c>
      <c r="B123" s="84" t="s">
        <v>97</v>
      </c>
      <c r="C123" s="85" t="s">
        <v>6</v>
      </c>
      <c r="D123" s="86" t="s">
        <v>7</v>
      </c>
      <c r="E123" s="87" t="s">
        <v>8</v>
      </c>
      <c r="F123" s="88" t="s">
        <v>9</v>
      </c>
    </row>
    <row r="124" spans="1:9" x14ac:dyDescent="0.2">
      <c r="A124" s="1"/>
      <c r="B124" s="2"/>
    </row>
    <row r="125" spans="1:9" x14ac:dyDescent="0.2">
      <c r="A125" s="1"/>
      <c r="B125" s="2" t="s">
        <v>98</v>
      </c>
    </row>
    <row r="126" spans="1:9" ht="153" x14ac:dyDescent="0.3">
      <c r="A126" s="1" t="s">
        <v>99</v>
      </c>
      <c r="B126" s="9" t="s">
        <v>100</v>
      </c>
      <c r="C126" s="89"/>
      <c r="D126" s="90"/>
      <c r="E126" s="18"/>
      <c r="F126" s="19"/>
    </row>
    <row r="127" spans="1:9" ht="15" x14ac:dyDescent="0.2">
      <c r="A127" s="1"/>
      <c r="B127" s="9"/>
      <c r="C127" s="20" t="s">
        <v>20</v>
      </c>
      <c r="D127" s="4">
        <v>50</v>
      </c>
      <c r="E127" s="18"/>
      <c r="F127" s="19">
        <f t="shared" ref="F127:F185" si="4">ROUND((D127*E127),2)</f>
        <v>0</v>
      </c>
    </row>
    <row r="128" spans="1:9" x14ac:dyDescent="0.2">
      <c r="A128" s="1"/>
      <c r="B128" s="9"/>
      <c r="E128" s="18"/>
      <c r="F128" s="19"/>
      <c r="H128" s="91"/>
      <c r="I128" s="92"/>
    </row>
    <row r="129" spans="1:11" x14ac:dyDescent="0.2">
      <c r="A129" s="1"/>
      <c r="B129" s="9"/>
      <c r="E129" s="18"/>
      <c r="F129" s="19"/>
      <c r="H129" s="91"/>
      <c r="I129" s="92"/>
    </row>
    <row r="130" spans="1:11" x14ac:dyDescent="0.2">
      <c r="A130" s="1"/>
      <c r="B130" s="9"/>
      <c r="E130" s="18"/>
      <c r="F130" s="19"/>
      <c r="H130" s="91"/>
      <c r="I130" s="92"/>
    </row>
    <row r="131" spans="1:11" x14ac:dyDescent="0.2">
      <c r="A131" s="1"/>
      <c r="B131" s="9"/>
      <c r="E131" s="18"/>
      <c r="F131" s="19"/>
      <c r="H131" s="91"/>
      <c r="I131" s="92"/>
    </row>
    <row r="132" spans="1:11" x14ac:dyDescent="0.2">
      <c r="A132" s="1"/>
      <c r="B132" s="9"/>
      <c r="E132" s="18"/>
      <c r="F132" s="19"/>
      <c r="H132" s="91"/>
      <c r="I132" s="92"/>
    </row>
    <row r="133" spans="1:11" x14ac:dyDescent="0.2">
      <c r="A133" s="1"/>
      <c r="B133" s="9"/>
      <c r="E133" s="18"/>
      <c r="F133" s="19"/>
      <c r="H133" s="91"/>
      <c r="I133" s="92"/>
    </row>
    <row r="134" spans="1:11" x14ac:dyDescent="0.2">
      <c r="A134" s="1"/>
      <c r="B134" s="9"/>
      <c r="E134" s="18"/>
      <c r="F134" s="19"/>
      <c r="H134" s="91"/>
      <c r="I134" s="92"/>
    </row>
    <row r="135" spans="1:11" x14ac:dyDescent="0.2">
      <c r="A135" s="1"/>
      <c r="B135" s="9"/>
      <c r="E135" s="18"/>
      <c r="F135" s="19"/>
      <c r="H135" s="91"/>
      <c r="I135" s="92"/>
    </row>
    <row r="136" spans="1:11" x14ac:dyDescent="0.2">
      <c r="A136" s="1"/>
      <c r="B136" s="9"/>
      <c r="E136" s="18"/>
      <c r="F136" s="19"/>
      <c r="H136" s="91"/>
      <c r="I136" s="92"/>
    </row>
    <row r="137" spans="1:11" x14ac:dyDescent="0.2">
      <c r="A137" s="1"/>
      <c r="B137" s="9"/>
      <c r="E137" s="18"/>
      <c r="F137" s="19"/>
      <c r="H137" s="91"/>
      <c r="I137" s="92"/>
    </row>
    <row r="138" spans="1:11" x14ac:dyDescent="0.2">
      <c r="A138" s="1"/>
      <c r="B138" s="9"/>
      <c r="E138" s="18"/>
      <c r="F138" s="19"/>
      <c r="H138" s="91"/>
      <c r="I138" s="92"/>
    </row>
    <row r="139" spans="1:11" x14ac:dyDescent="0.2">
      <c r="A139" s="1"/>
      <c r="B139" s="9"/>
      <c r="E139" s="18"/>
      <c r="F139" s="19"/>
      <c r="H139" s="91"/>
      <c r="I139" s="92"/>
    </row>
    <row r="140" spans="1:11" x14ac:dyDescent="0.2">
      <c r="A140" s="1" t="s">
        <v>101</v>
      </c>
      <c r="B140" s="2" t="s">
        <v>102</v>
      </c>
      <c r="E140" s="18"/>
      <c r="F140" s="19"/>
    </row>
    <row r="141" spans="1:11" ht="280.5" x14ac:dyDescent="0.3">
      <c r="A141" s="1" t="s">
        <v>103</v>
      </c>
      <c r="B141" s="93" t="s">
        <v>104</v>
      </c>
      <c r="C141" s="89"/>
      <c r="D141" s="90"/>
      <c r="E141" s="18"/>
      <c r="F141" s="19"/>
    </row>
    <row r="142" spans="1:11" ht="15" x14ac:dyDescent="0.2">
      <c r="A142" s="1"/>
      <c r="B142" s="9"/>
      <c r="C142" s="20" t="s">
        <v>20</v>
      </c>
      <c r="D142" s="4">
        <v>150</v>
      </c>
      <c r="E142" s="18"/>
      <c r="F142" s="19">
        <f t="shared" si="4"/>
        <v>0</v>
      </c>
    </row>
    <row r="143" spans="1:11" x14ac:dyDescent="0.2">
      <c r="A143" s="1"/>
      <c r="B143" s="9"/>
      <c r="E143" s="18"/>
      <c r="F143" s="19"/>
      <c r="H143" s="91"/>
      <c r="I143" s="92"/>
      <c r="K143" s="94"/>
    </row>
    <row r="144" spans="1:11" ht="153" x14ac:dyDescent="0.3">
      <c r="A144" s="1" t="s">
        <v>105</v>
      </c>
      <c r="B144" s="93" t="s">
        <v>106</v>
      </c>
      <c r="C144" s="89"/>
      <c r="D144" s="90"/>
      <c r="E144" s="18"/>
      <c r="F144" s="19"/>
      <c r="H144" s="91"/>
      <c r="I144" s="92"/>
      <c r="K144" s="94"/>
    </row>
    <row r="145" spans="1:11" ht="15" x14ac:dyDescent="0.2">
      <c r="A145" s="1"/>
      <c r="B145" s="9"/>
      <c r="C145" s="20" t="s">
        <v>20</v>
      </c>
      <c r="D145" s="4">
        <f>D142</f>
        <v>150</v>
      </c>
      <c r="E145" s="18"/>
      <c r="F145" s="19">
        <f t="shared" si="4"/>
        <v>0</v>
      </c>
    </row>
    <row r="146" spans="1:11" x14ac:dyDescent="0.2">
      <c r="A146" s="1"/>
      <c r="B146" s="9"/>
      <c r="E146" s="18"/>
      <c r="F146" s="19"/>
    </row>
    <row r="147" spans="1:11" ht="216.75" x14ac:dyDescent="0.2">
      <c r="A147" s="1" t="s">
        <v>107</v>
      </c>
      <c r="B147" s="93" t="s">
        <v>108</v>
      </c>
      <c r="E147" s="18"/>
      <c r="F147" s="19"/>
    </row>
    <row r="148" spans="1:11" x14ac:dyDescent="0.2">
      <c r="A148" s="1"/>
      <c r="B148" s="29"/>
      <c r="C148" s="3" t="s">
        <v>60</v>
      </c>
      <c r="D148" s="4">
        <v>150</v>
      </c>
      <c r="E148" s="18"/>
      <c r="F148" s="19">
        <f t="shared" si="4"/>
        <v>0</v>
      </c>
      <c r="H148" s="91"/>
      <c r="I148" s="92"/>
      <c r="K148" s="94"/>
    </row>
    <row r="149" spans="1:11" x14ac:dyDescent="0.2">
      <c r="A149" s="1"/>
      <c r="B149" s="95"/>
      <c r="E149" s="18"/>
      <c r="F149" s="19"/>
    </row>
    <row r="150" spans="1:11" ht="140.25" x14ac:dyDescent="0.2">
      <c r="A150" s="1" t="s">
        <v>109</v>
      </c>
      <c r="B150" s="93" t="s">
        <v>110</v>
      </c>
      <c r="E150" s="18"/>
      <c r="F150" s="19"/>
    </row>
    <row r="151" spans="1:11" ht="15" x14ac:dyDescent="0.2">
      <c r="A151" s="1"/>
      <c r="B151" s="9"/>
      <c r="C151" s="20" t="s">
        <v>20</v>
      </c>
      <c r="D151" s="4">
        <v>50</v>
      </c>
      <c r="E151" s="18"/>
      <c r="F151" s="19">
        <f t="shared" si="4"/>
        <v>0</v>
      </c>
    </row>
    <row r="152" spans="1:11" x14ac:dyDescent="0.2">
      <c r="A152" s="1"/>
      <c r="B152" s="9"/>
      <c r="E152" s="18"/>
      <c r="F152" s="19"/>
    </row>
    <row r="153" spans="1:11" ht="318.75" x14ac:dyDescent="0.2">
      <c r="A153" s="1" t="s">
        <v>111</v>
      </c>
      <c r="B153" s="96" t="s">
        <v>112</v>
      </c>
      <c r="C153" s="97"/>
      <c r="D153" s="98"/>
      <c r="E153" s="18"/>
      <c r="F153" s="19"/>
    </row>
    <row r="154" spans="1:11" ht="15" x14ac:dyDescent="0.2">
      <c r="A154" s="99" t="s">
        <v>113</v>
      </c>
      <c r="B154" s="93"/>
      <c r="C154" s="20" t="s">
        <v>20</v>
      </c>
      <c r="D154" s="4">
        <v>60</v>
      </c>
      <c r="E154" s="18"/>
      <c r="F154" s="19">
        <f t="shared" si="4"/>
        <v>0</v>
      </c>
    </row>
    <row r="155" spans="1:11" x14ac:dyDescent="0.2">
      <c r="A155" s="99"/>
      <c r="B155" s="93"/>
      <c r="C155" s="97"/>
      <c r="D155" s="98"/>
      <c r="E155" s="18"/>
      <c r="F155" s="19"/>
    </row>
    <row r="156" spans="1:11" ht="114.75" x14ac:dyDescent="0.2">
      <c r="A156" s="1" t="s">
        <v>114</v>
      </c>
      <c r="B156" s="96" t="s">
        <v>115</v>
      </c>
      <c r="E156" s="18"/>
      <c r="F156" s="19"/>
    </row>
    <row r="157" spans="1:11" ht="15" x14ac:dyDescent="0.2">
      <c r="A157" s="1"/>
      <c r="B157" s="93"/>
      <c r="C157" s="100" t="s">
        <v>20</v>
      </c>
      <c r="D157" s="4">
        <v>150</v>
      </c>
      <c r="E157" s="18"/>
      <c r="F157" s="19">
        <f t="shared" si="4"/>
        <v>0</v>
      </c>
    </row>
    <row r="158" spans="1:11" x14ac:dyDescent="0.2">
      <c r="A158" s="1"/>
      <c r="B158" s="9"/>
      <c r="E158" s="18"/>
      <c r="F158" s="19"/>
    </row>
    <row r="159" spans="1:11" x14ac:dyDescent="0.2">
      <c r="A159" s="1"/>
      <c r="B159" s="9"/>
      <c r="E159" s="18"/>
      <c r="F159" s="19"/>
    </row>
    <row r="160" spans="1:11" x14ac:dyDescent="0.2">
      <c r="A160" s="1"/>
      <c r="B160" s="9"/>
      <c r="E160" s="18"/>
      <c r="F160" s="19"/>
    </row>
    <row r="161" spans="1:6" x14ac:dyDescent="0.2">
      <c r="A161" s="1"/>
      <c r="B161" s="9"/>
      <c r="E161" s="18"/>
      <c r="F161" s="19"/>
    </row>
    <row r="162" spans="1:6" x14ac:dyDescent="0.2">
      <c r="A162" s="1"/>
      <c r="B162" s="9"/>
      <c r="E162" s="18"/>
      <c r="F162" s="19"/>
    </row>
    <row r="163" spans="1:6" x14ac:dyDescent="0.2">
      <c r="A163" s="1"/>
      <c r="B163" s="9"/>
      <c r="E163" s="18"/>
      <c r="F163" s="19"/>
    </row>
    <row r="164" spans="1:6" x14ac:dyDescent="0.2">
      <c r="A164" s="1"/>
      <c r="B164" s="9"/>
      <c r="E164" s="18"/>
      <c r="F164" s="19"/>
    </row>
    <row r="165" spans="1:6" x14ac:dyDescent="0.2">
      <c r="A165" s="1"/>
      <c r="B165" s="9"/>
      <c r="E165" s="18"/>
      <c r="F165" s="19"/>
    </row>
    <row r="166" spans="1:6" x14ac:dyDescent="0.2">
      <c r="A166" s="1"/>
      <c r="B166" s="9"/>
      <c r="E166" s="18"/>
      <c r="F166" s="19"/>
    </row>
    <row r="167" spans="1:6" x14ac:dyDescent="0.2">
      <c r="A167" s="1"/>
      <c r="B167" s="9"/>
      <c r="E167" s="18"/>
      <c r="F167" s="19"/>
    </row>
    <row r="168" spans="1:6" x14ac:dyDescent="0.2">
      <c r="A168" s="1"/>
      <c r="B168" s="9"/>
      <c r="E168" s="18"/>
      <c r="F168" s="19"/>
    </row>
    <row r="169" spans="1:6" x14ac:dyDescent="0.2">
      <c r="A169" s="1" t="s">
        <v>116</v>
      </c>
      <c r="B169" s="101" t="s">
        <v>53</v>
      </c>
      <c r="C169" s="102"/>
      <c r="D169" s="90"/>
      <c r="E169" s="18"/>
      <c r="F169" s="19"/>
    </row>
    <row r="170" spans="1:6" ht="127.5" x14ac:dyDescent="0.3">
      <c r="A170" s="1" t="s">
        <v>117</v>
      </c>
      <c r="B170" s="9" t="s">
        <v>118</v>
      </c>
      <c r="C170" s="89"/>
      <c r="D170" s="90"/>
      <c r="E170" s="18"/>
      <c r="F170" s="19"/>
    </row>
    <row r="171" spans="1:6" x14ac:dyDescent="0.2">
      <c r="A171" s="1"/>
      <c r="B171" s="103" t="s">
        <v>119</v>
      </c>
      <c r="C171" s="102" t="s">
        <v>120</v>
      </c>
      <c r="D171" s="90">
        <f>1.621*1*130</f>
        <v>210.73</v>
      </c>
      <c r="E171" s="18"/>
      <c r="F171" s="19">
        <f t="shared" si="4"/>
        <v>0</v>
      </c>
    </row>
    <row r="172" spans="1:6" x14ac:dyDescent="0.2">
      <c r="A172" s="1"/>
      <c r="B172" s="103" t="s">
        <v>121</v>
      </c>
      <c r="C172" s="102" t="s">
        <v>120</v>
      </c>
      <c r="D172" s="90">
        <f>0.1*0.1*0.008*130*7850</f>
        <v>81.640000000000029</v>
      </c>
      <c r="E172" s="18"/>
      <c r="F172" s="19">
        <f t="shared" si="4"/>
        <v>0</v>
      </c>
    </row>
    <row r="173" spans="1:6" x14ac:dyDescent="0.2">
      <c r="A173" s="1"/>
      <c r="B173" s="103"/>
      <c r="C173" s="102"/>
      <c r="D173" s="90"/>
      <c r="E173" s="18"/>
      <c r="F173" s="19"/>
    </row>
    <row r="174" spans="1:6" ht="102" x14ac:dyDescent="0.3">
      <c r="A174" s="1" t="s">
        <v>122</v>
      </c>
      <c r="B174" s="9" t="s">
        <v>123</v>
      </c>
      <c r="C174" s="89"/>
      <c r="D174" s="90"/>
      <c r="E174" s="18"/>
      <c r="F174" s="19"/>
    </row>
    <row r="175" spans="1:6" x14ac:dyDescent="0.2">
      <c r="A175" s="1"/>
      <c r="B175" s="103"/>
      <c r="C175" s="102" t="s">
        <v>60</v>
      </c>
      <c r="D175" s="90">
        <v>4</v>
      </c>
      <c r="E175" s="18"/>
      <c r="F175" s="19">
        <f t="shared" si="4"/>
        <v>0</v>
      </c>
    </row>
    <row r="176" spans="1:6" x14ac:dyDescent="0.2">
      <c r="A176" s="1"/>
      <c r="B176" s="103"/>
      <c r="C176" s="102"/>
      <c r="D176" s="90"/>
      <c r="E176" s="18"/>
      <c r="F176" s="19"/>
    </row>
    <row r="177" spans="1:9" ht="89.25" x14ac:dyDescent="0.3">
      <c r="A177" s="1" t="s">
        <v>124</v>
      </c>
      <c r="B177" s="9" t="s">
        <v>125</v>
      </c>
      <c r="C177" s="89"/>
      <c r="D177" s="90"/>
      <c r="E177" s="18"/>
      <c r="F177" s="19"/>
    </row>
    <row r="178" spans="1:9" ht="15" x14ac:dyDescent="0.2">
      <c r="A178" s="1"/>
      <c r="B178" s="103"/>
      <c r="C178" s="20" t="s">
        <v>33</v>
      </c>
      <c r="D178" s="90">
        <f>D67/1.3</f>
        <v>0.46800000000000003</v>
      </c>
      <c r="E178" s="18"/>
      <c r="F178" s="19">
        <f t="shared" si="4"/>
        <v>0</v>
      </c>
    </row>
    <row r="179" spans="1:9" x14ac:dyDescent="0.2">
      <c r="A179" s="1"/>
      <c r="B179" s="95"/>
      <c r="E179" s="18"/>
      <c r="F179" s="19"/>
    </row>
    <row r="180" spans="1:9" x14ac:dyDescent="0.2">
      <c r="A180" s="1" t="s">
        <v>126</v>
      </c>
      <c r="B180" s="17" t="s">
        <v>127</v>
      </c>
      <c r="E180" s="18"/>
      <c r="F180" s="19"/>
    </row>
    <row r="181" spans="1:9" ht="89.25" x14ac:dyDescent="0.2">
      <c r="B181" s="9" t="s">
        <v>128</v>
      </c>
      <c r="E181" s="18"/>
      <c r="F181" s="19"/>
    </row>
    <row r="182" spans="1:9" ht="15" x14ac:dyDescent="0.2">
      <c r="A182" s="1"/>
      <c r="B182" s="9"/>
      <c r="C182" s="100" t="s">
        <v>20</v>
      </c>
      <c r="D182" s="4">
        <v>10</v>
      </c>
      <c r="E182" s="18"/>
      <c r="F182" s="19">
        <f t="shared" si="4"/>
        <v>0</v>
      </c>
    </row>
    <row r="183" spans="1:9" x14ac:dyDescent="0.2">
      <c r="A183" s="1"/>
      <c r="B183" s="9"/>
      <c r="E183" s="18"/>
      <c r="F183" s="19"/>
    </row>
    <row r="184" spans="1:9" ht="127.5" x14ac:dyDescent="0.2">
      <c r="A184" s="1" t="s">
        <v>129</v>
      </c>
      <c r="B184" s="9" t="s">
        <v>130</v>
      </c>
      <c r="E184" s="18"/>
      <c r="F184" s="19"/>
    </row>
    <row r="185" spans="1:9" ht="15" x14ac:dyDescent="0.2">
      <c r="A185" s="1"/>
      <c r="B185" s="93"/>
      <c r="C185" s="100" t="s">
        <v>20</v>
      </c>
      <c r="D185" s="4">
        <v>150</v>
      </c>
      <c r="E185" s="18"/>
      <c r="F185" s="19">
        <f t="shared" si="4"/>
        <v>0</v>
      </c>
    </row>
    <row r="186" spans="1:9" x14ac:dyDescent="0.2">
      <c r="A186" s="1"/>
      <c r="B186" s="103"/>
      <c r="C186" s="102"/>
      <c r="D186" s="90"/>
      <c r="I186" s="104"/>
    </row>
    <row r="187" spans="1:9" x14ac:dyDescent="0.2">
      <c r="A187" s="105" t="s">
        <v>96</v>
      </c>
      <c r="B187" s="106" t="s">
        <v>131</v>
      </c>
      <c r="C187" s="107"/>
      <c r="D187" s="107"/>
      <c r="E187" s="108"/>
      <c r="F187" s="109">
        <f>SUM(F179:F185,F126:F178)</f>
        <v>0</v>
      </c>
      <c r="I187" s="104"/>
    </row>
    <row r="188" spans="1:9" x14ac:dyDescent="0.2">
      <c r="A188" s="110"/>
      <c r="B188" s="111"/>
      <c r="C188" s="112"/>
      <c r="D188" s="112"/>
      <c r="E188" s="113"/>
      <c r="F188" s="114"/>
      <c r="G188" s="33"/>
      <c r="I188" s="104"/>
    </row>
    <row r="189" spans="1:9" x14ac:dyDescent="0.2">
      <c r="A189" s="115"/>
      <c r="B189" s="116"/>
      <c r="C189" s="117"/>
      <c r="D189" s="117"/>
      <c r="E189" s="118"/>
      <c r="F189" s="119"/>
      <c r="G189" s="33"/>
      <c r="I189" s="104"/>
    </row>
    <row r="190" spans="1:9" x14ac:dyDescent="0.2">
      <c r="A190" s="115"/>
      <c r="B190" s="116"/>
      <c r="C190" s="117"/>
      <c r="D190" s="117"/>
      <c r="E190" s="118"/>
      <c r="F190" s="119"/>
      <c r="G190" s="33"/>
      <c r="I190" s="104"/>
    </row>
    <row r="191" spans="1:9" x14ac:dyDescent="0.2">
      <c r="A191" s="115"/>
      <c r="B191" s="116"/>
      <c r="C191" s="117"/>
      <c r="D191" s="117"/>
      <c r="E191" s="118"/>
      <c r="F191" s="119"/>
      <c r="G191" s="33"/>
      <c r="I191" s="104"/>
    </row>
    <row r="192" spans="1:9" x14ac:dyDescent="0.2">
      <c r="A192" s="115"/>
      <c r="B192" s="116"/>
      <c r="C192" s="117"/>
      <c r="D192" s="117"/>
      <c r="E192" s="118"/>
      <c r="F192" s="119"/>
      <c r="G192" s="33"/>
      <c r="I192" s="104"/>
    </row>
    <row r="193" spans="1:9" x14ac:dyDescent="0.2">
      <c r="A193" s="10" t="s">
        <v>132</v>
      </c>
      <c r="B193" s="11" t="s">
        <v>133</v>
      </c>
      <c r="C193" s="12" t="s">
        <v>6</v>
      </c>
      <c r="D193" s="13" t="s">
        <v>7</v>
      </c>
      <c r="E193" s="14" t="s">
        <v>8</v>
      </c>
      <c r="F193" s="15" t="s">
        <v>9</v>
      </c>
      <c r="I193" s="104"/>
    </row>
    <row r="194" spans="1:9" x14ac:dyDescent="0.2">
      <c r="A194" s="1"/>
      <c r="B194" s="2"/>
      <c r="I194" s="104"/>
    </row>
    <row r="195" spans="1:9" x14ac:dyDescent="0.2">
      <c r="A195" s="1"/>
      <c r="B195" s="2" t="s">
        <v>134</v>
      </c>
      <c r="I195" s="104"/>
    </row>
    <row r="196" spans="1:9" ht="51" x14ac:dyDescent="0.2">
      <c r="A196" s="1" t="s">
        <v>135</v>
      </c>
      <c r="B196" s="120" t="s">
        <v>136</v>
      </c>
      <c r="E196" s="18"/>
      <c r="F196" s="19"/>
      <c r="I196" s="104"/>
    </row>
    <row r="197" spans="1:9" ht="15" x14ac:dyDescent="0.2">
      <c r="A197" s="1"/>
      <c r="B197" s="30" t="s">
        <v>137</v>
      </c>
      <c r="C197" s="3" t="s">
        <v>33</v>
      </c>
      <c r="D197" s="4">
        <v>2</v>
      </c>
      <c r="E197" s="18"/>
      <c r="F197" s="19">
        <f t="shared" ref="F197:F236" si="5">ROUND((D197*E197),2)</f>
        <v>0</v>
      </c>
      <c r="I197" s="104"/>
    </row>
    <row r="198" spans="1:9" x14ac:dyDescent="0.2">
      <c r="A198" s="1"/>
      <c r="B198" s="29"/>
      <c r="E198" s="18"/>
      <c r="F198" s="19"/>
      <c r="I198" s="104"/>
    </row>
    <row r="199" spans="1:9" ht="114.75" x14ac:dyDescent="0.2">
      <c r="A199" s="1" t="s">
        <v>138</v>
      </c>
      <c r="B199" s="121" t="s">
        <v>139</v>
      </c>
      <c r="E199" s="18"/>
      <c r="F199" s="19"/>
      <c r="I199" s="122"/>
    </row>
    <row r="200" spans="1:9" ht="15" x14ac:dyDescent="0.2">
      <c r="A200" s="1"/>
      <c r="B200" s="30" t="s">
        <v>140</v>
      </c>
      <c r="C200" s="3" t="s">
        <v>33</v>
      </c>
      <c r="D200" s="4">
        <v>15</v>
      </c>
      <c r="E200" s="18"/>
      <c r="F200" s="19">
        <f t="shared" si="5"/>
        <v>0</v>
      </c>
      <c r="I200" s="122"/>
    </row>
    <row r="201" spans="1:9" ht="15" x14ac:dyDescent="0.2">
      <c r="A201" s="1"/>
      <c r="B201" s="29" t="s">
        <v>141</v>
      </c>
      <c r="C201" s="3" t="s">
        <v>20</v>
      </c>
      <c r="D201" s="4">
        <v>20</v>
      </c>
      <c r="E201" s="18"/>
      <c r="F201" s="19">
        <f t="shared" si="5"/>
        <v>0</v>
      </c>
      <c r="I201" s="122"/>
    </row>
    <row r="202" spans="1:9" ht="15" x14ac:dyDescent="0.2">
      <c r="A202" s="1"/>
      <c r="B202" s="29" t="s">
        <v>142</v>
      </c>
      <c r="C202" s="3" t="s">
        <v>120</v>
      </c>
      <c r="D202" s="4">
        <f>D200*90*1.15</f>
        <v>1552.4999999999998</v>
      </c>
      <c r="E202" s="18"/>
      <c r="F202" s="19">
        <f t="shared" si="5"/>
        <v>0</v>
      </c>
      <c r="I202" s="122"/>
    </row>
    <row r="203" spans="1:9" x14ac:dyDescent="0.2">
      <c r="A203" s="1"/>
      <c r="B203" s="2"/>
      <c r="E203" s="18"/>
      <c r="F203" s="19"/>
      <c r="I203" s="122"/>
    </row>
    <row r="204" spans="1:9" x14ac:dyDescent="0.2">
      <c r="A204" s="1" t="s">
        <v>143</v>
      </c>
      <c r="B204" s="2" t="s">
        <v>144</v>
      </c>
      <c r="E204" s="18"/>
      <c r="F204" s="19"/>
      <c r="I204" s="122"/>
    </row>
    <row r="205" spans="1:9" ht="216.75" x14ac:dyDescent="0.3">
      <c r="A205" s="1"/>
      <c r="B205" s="121" t="s">
        <v>145</v>
      </c>
      <c r="C205" s="89"/>
      <c r="D205" s="90"/>
      <c r="E205" s="18"/>
      <c r="F205" s="19"/>
      <c r="I205" s="122"/>
    </row>
    <row r="206" spans="1:9" ht="15" x14ac:dyDescent="0.2">
      <c r="A206" s="1"/>
      <c r="B206" s="30" t="s">
        <v>140</v>
      </c>
      <c r="C206" s="3" t="s">
        <v>20</v>
      </c>
      <c r="D206" s="4">
        <v>280</v>
      </c>
      <c r="E206" s="18"/>
      <c r="F206" s="19">
        <f t="shared" si="5"/>
        <v>0</v>
      </c>
      <c r="I206" s="122"/>
    </row>
    <row r="207" spans="1:9" x14ac:dyDescent="0.2">
      <c r="A207" s="1"/>
      <c r="B207" s="29" t="s">
        <v>146</v>
      </c>
      <c r="C207" s="3" t="s">
        <v>120</v>
      </c>
      <c r="D207" s="4">
        <f>D206*4.47*1.15</f>
        <v>1439.3399999999997</v>
      </c>
      <c r="E207" s="18"/>
      <c r="F207" s="19">
        <f t="shared" si="5"/>
        <v>0</v>
      </c>
      <c r="I207" s="122"/>
    </row>
    <row r="208" spans="1:9" x14ac:dyDescent="0.2">
      <c r="A208" s="1"/>
      <c r="B208" s="29" t="s">
        <v>147</v>
      </c>
      <c r="C208" s="3" t="s">
        <v>120</v>
      </c>
      <c r="D208" s="4">
        <f>D206*5*0.35*0.405</f>
        <v>198.45</v>
      </c>
      <c r="E208" s="18"/>
      <c r="F208" s="19">
        <f t="shared" si="5"/>
        <v>0</v>
      </c>
      <c r="I208" s="122"/>
    </row>
    <row r="209" spans="1:9" ht="25.5" x14ac:dyDescent="0.2">
      <c r="A209" s="1"/>
      <c r="B209" s="93" t="s">
        <v>148</v>
      </c>
      <c r="C209" s="3" t="s">
        <v>120</v>
      </c>
      <c r="D209" s="4">
        <f>D207*0.25*1.3</f>
        <v>467.7854999999999</v>
      </c>
      <c r="E209" s="18"/>
      <c r="F209" s="19">
        <f t="shared" si="5"/>
        <v>0</v>
      </c>
      <c r="I209" s="122"/>
    </row>
    <row r="210" spans="1:9" ht="25.5" x14ac:dyDescent="0.2">
      <c r="A210" s="1"/>
      <c r="B210" s="93" t="s">
        <v>149</v>
      </c>
      <c r="C210" s="3" t="s">
        <v>120</v>
      </c>
      <c r="D210" s="4">
        <f>0.15*D207*1.2</f>
        <v>259.08119999999991</v>
      </c>
      <c r="E210" s="18"/>
      <c r="F210" s="19">
        <f t="shared" si="5"/>
        <v>0</v>
      </c>
      <c r="I210" s="122"/>
    </row>
    <row r="211" spans="1:9" x14ac:dyDescent="0.2">
      <c r="A211" s="1"/>
      <c r="B211" s="93" t="s">
        <v>150</v>
      </c>
      <c r="C211" s="100" t="s">
        <v>120</v>
      </c>
      <c r="D211" s="123">
        <f>50*1.242*1.15</f>
        <v>71.414999999999992</v>
      </c>
      <c r="E211" s="18"/>
      <c r="F211" s="19">
        <f t="shared" si="5"/>
        <v>0</v>
      </c>
      <c r="I211" s="122"/>
    </row>
    <row r="212" spans="1:9" x14ac:dyDescent="0.2">
      <c r="A212" s="1"/>
      <c r="B212" s="93"/>
      <c r="C212" s="100"/>
      <c r="D212" s="123"/>
      <c r="E212" s="18"/>
      <c r="F212" s="19"/>
      <c r="I212" s="122"/>
    </row>
    <row r="213" spans="1:9" x14ac:dyDescent="0.2">
      <c r="A213" s="1"/>
      <c r="B213" s="93"/>
      <c r="C213" s="100"/>
      <c r="D213" s="123"/>
      <c r="E213" s="18"/>
      <c r="F213" s="19"/>
      <c r="I213" s="122"/>
    </row>
    <row r="214" spans="1:9" x14ac:dyDescent="0.2">
      <c r="A214" s="1"/>
      <c r="B214" s="93"/>
      <c r="C214" s="100"/>
      <c r="D214" s="123"/>
      <c r="E214" s="18"/>
      <c r="F214" s="19"/>
      <c r="I214" s="122"/>
    </row>
    <row r="215" spans="1:9" x14ac:dyDescent="0.2">
      <c r="A215" s="1"/>
      <c r="B215" s="93"/>
      <c r="C215" s="100"/>
      <c r="D215" s="123"/>
      <c r="E215" s="18"/>
      <c r="F215" s="19"/>
      <c r="I215" s="122"/>
    </row>
    <row r="216" spans="1:9" x14ac:dyDescent="0.2">
      <c r="A216" s="1"/>
      <c r="B216" s="93"/>
      <c r="C216" s="100"/>
      <c r="D216" s="123"/>
      <c r="E216" s="18"/>
      <c r="F216" s="19"/>
      <c r="I216" s="122"/>
    </row>
    <row r="217" spans="1:9" x14ac:dyDescent="0.2">
      <c r="A217" s="1"/>
      <c r="B217" s="93"/>
      <c r="C217" s="100"/>
      <c r="D217" s="123"/>
      <c r="E217" s="18"/>
      <c r="F217" s="19"/>
      <c r="I217" s="122"/>
    </row>
    <row r="218" spans="1:9" x14ac:dyDescent="0.2">
      <c r="A218" s="1"/>
      <c r="B218" s="93"/>
      <c r="C218" s="100"/>
      <c r="D218" s="123"/>
      <c r="E218" s="18"/>
      <c r="F218" s="19"/>
      <c r="I218" s="122"/>
    </row>
    <row r="219" spans="1:9" x14ac:dyDescent="0.2">
      <c r="A219" s="1"/>
      <c r="B219" s="93"/>
      <c r="C219" s="100"/>
      <c r="D219" s="123"/>
      <c r="E219" s="18"/>
      <c r="F219" s="19"/>
      <c r="I219" s="122"/>
    </row>
    <row r="220" spans="1:9" x14ac:dyDescent="0.2">
      <c r="A220" s="1"/>
      <c r="B220" s="93"/>
      <c r="C220" s="100"/>
      <c r="D220" s="123"/>
      <c r="E220" s="18"/>
      <c r="F220" s="19"/>
      <c r="I220" s="122"/>
    </row>
    <row r="221" spans="1:9" x14ac:dyDescent="0.2">
      <c r="A221" s="1"/>
      <c r="B221" s="93"/>
      <c r="C221" s="100"/>
      <c r="D221" s="123"/>
      <c r="E221" s="18"/>
      <c r="F221" s="19"/>
      <c r="I221" s="122"/>
    </row>
    <row r="222" spans="1:9" x14ac:dyDescent="0.2">
      <c r="A222" s="1"/>
      <c r="B222" s="93"/>
      <c r="C222" s="100"/>
      <c r="D222" s="123"/>
      <c r="E222" s="18"/>
      <c r="F222" s="19"/>
      <c r="I222" s="122"/>
    </row>
    <row r="223" spans="1:9" x14ac:dyDescent="0.2">
      <c r="A223" s="1"/>
      <c r="B223" s="93"/>
      <c r="C223" s="100"/>
      <c r="D223" s="123"/>
      <c r="E223" s="18"/>
      <c r="F223" s="19"/>
      <c r="I223" s="122"/>
    </row>
    <row r="224" spans="1:9" x14ac:dyDescent="0.2">
      <c r="A224" s="1"/>
      <c r="B224" s="93"/>
      <c r="C224" s="100"/>
      <c r="D224" s="123"/>
      <c r="E224" s="18"/>
      <c r="F224" s="19"/>
      <c r="I224" s="122"/>
    </row>
    <row r="225" spans="1:6" x14ac:dyDescent="0.2">
      <c r="A225" s="1" t="s">
        <v>151</v>
      </c>
      <c r="B225" s="17" t="s">
        <v>47</v>
      </c>
      <c r="D225" s="19"/>
      <c r="E225" s="18"/>
      <c r="F225" s="19"/>
    </row>
    <row r="226" spans="1:6" ht="229.5" x14ac:dyDescent="0.2">
      <c r="A226" s="1" t="s">
        <v>152</v>
      </c>
      <c r="B226" s="29" t="s">
        <v>153</v>
      </c>
      <c r="C226" s="124"/>
      <c r="D226" s="125"/>
      <c r="E226" s="18"/>
      <c r="F226" s="19"/>
    </row>
    <row r="227" spans="1:6" ht="15" x14ac:dyDescent="0.2">
      <c r="A227" s="1"/>
      <c r="C227" s="3" t="s">
        <v>33</v>
      </c>
      <c r="D227" s="19">
        <f>350*0.1*1.15</f>
        <v>40.25</v>
      </c>
      <c r="E227" s="18"/>
      <c r="F227" s="19">
        <f t="shared" si="5"/>
        <v>0</v>
      </c>
    </row>
    <row r="228" spans="1:6" x14ac:dyDescent="0.2">
      <c r="A228" s="1"/>
      <c r="D228" s="19"/>
      <c r="E228" s="18"/>
      <c r="F228" s="19"/>
    </row>
    <row r="229" spans="1:6" ht="89.25" x14ac:dyDescent="0.2">
      <c r="A229" s="1" t="s">
        <v>154</v>
      </c>
      <c r="B229" s="29" t="s">
        <v>155</v>
      </c>
      <c r="C229" s="124"/>
      <c r="D229" s="125"/>
      <c r="E229" s="18"/>
      <c r="F229" s="19"/>
    </row>
    <row r="230" spans="1:6" x14ac:dyDescent="0.2">
      <c r="A230" s="1"/>
      <c r="B230" s="29" t="s">
        <v>156</v>
      </c>
      <c r="C230" s="3" t="s">
        <v>120</v>
      </c>
      <c r="D230" s="19">
        <f>350*3.06*1.1</f>
        <v>1178.1000000000001</v>
      </c>
      <c r="E230" s="18"/>
      <c r="F230" s="19">
        <f t="shared" si="5"/>
        <v>0</v>
      </c>
    </row>
    <row r="231" spans="1:6" x14ac:dyDescent="0.2">
      <c r="A231" s="1"/>
      <c r="D231" s="19"/>
      <c r="E231" s="18"/>
      <c r="F231" s="19"/>
    </row>
    <row r="232" spans="1:6" ht="140.25" x14ac:dyDescent="0.2">
      <c r="A232" s="1" t="s">
        <v>157</v>
      </c>
      <c r="B232" s="93" t="s">
        <v>158</v>
      </c>
      <c r="C232" s="124"/>
      <c r="D232" s="125"/>
      <c r="E232" s="18"/>
      <c r="F232" s="19"/>
    </row>
    <row r="233" spans="1:6" x14ac:dyDescent="0.2">
      <c r="A233" s="1"/>
      <c r="B233" s="30" t="s">
        <v>159</v>
      </c>
      <c r="C233" s="3" t="s">
        <v>120</v>
      </c>
      <c r="D233" s="19">
        <f>1.242*1.2*200</f>
        <v>298.08</v>
      </c>
      <c r="E233" s="18"/>
      <c r="F233" s="19">
        <f t="shared" si="5"/>
        <v>0</v>
      </c>
    </row>
    <row r="234" spans="1:6" x14ac:dyDescent="0.2">
      <c r="A234" s="1"/>
      <c r="D234" s="19"/>
      <c r="E234" s="18"/>
      <c r="F234" s="19"/>
    </row>
    <row r="235" spans="1:6" ht="114.75" x14ac:dyDescent="0.2">
      <c r="A235" s="1" t="s">
        <v>160</v>
      </c>
      <c r="B235" s="93" t="s">
        <v>161</v>
      </c>
      <c r="C235" s="124"/>
      <c r="D235" s="125"/>
      <c r="E235" s="18"/>
      <c r="F235" s="19"/>
    </row>
    <row r="236" spans="1:6" x14ac:dyDescent="0.2">
      <c r="A236" s="1"/>
      <c r="B236" s="30" t="s">
        <v>162</v>
      </c>
      <c r="C236" s="3" t="s">
        <v>120</v>
      </c>
      <c r="D236" s="19">
        <f>0.2*0.633*2600*1.2</f>
        <v>394.99200000000002</v>
      </c>
      <c r="E236" s="18"/>
      <c r="F236" s="19">
        <f t="shared" si="5"/>
        <v>0</v>
      </c>
    </row>
    <row r="237" spans="1:6" x14ac:dyDescent="0.2">
      <c r="A237" s="1"/>
      <c r="B237" s="30"/>
    </row>
    <row r="238" spans="1:6" x14ac:dyDescent="0.2">
      <c r="A238" s="10" t="s">
        <v>132</v>
      </c>
      <c r="B238" s="126" t="s">
        <v>163</v>
      </c>
      <c r="C238" s="127"/>
      <c r="D238" s="128"/>
      <c r="E238" s="129"/>
      <c r="F238" s="37">
        <f>SUM(F206:F236)</f>
        <v>0</v>
      </c>
    </row>
    <row r="239" spans="1:6" x14ac:dyDescent="0.2">
      <c r="A239" s="1"/>
      <c r="B239" s="30"/>
    </row>
    <row r="240" spans="1:6" x14ac:dyDescent="0.2">
      <c r="A240" s="1"/>
      <c r="B240" s="30"/>
    </row>
    <row r="241" spans="1:6" x14ac:dyDescent="0.2">
      <c r="A241" s="1"/>
      <c r="B241" s="30"/>
    </row>
    <row r="242" spans="1:6" x14ac:dyDescent="0.2">
      <c r="A242" s="1"/>
      <c r="B242" s="30"/>
    </row>
    <row r="243" spans="1:6" x14ac:dyDescent="0.2">
      <c r="A243" s="1"/>
      <c r="B243" s="30"/>
    </row>
    <row r="244" spans="1:6" x14ac:dyDescent="0.2">
      <c r="A244" s="1"/>
      <c r="B244" s="30"/>
    </row>
    <row r="245" spans="1:6" x14ac:dyDescent="0.2">
      <c r="A245" s="10" t="s">
        <v>164</v>
      </c>
      <c r="B245" s="11" t="s">
        <v>165</v>
      </c>
      <c r="C245" s="12" t="s">
        <v>6</v>
      </c>
      <c r="D245" s="13" t="s">
        <v>7</v>
      </c>
      <c r="E245" s="14" t="s">
        <v>8</v>
      </c>
      <c r="F245" s="15" t="s">
        <v>9</v>
      </c>
    </row>
    <row r="246" spans="1:6" x14ac:dyDescent="0.2">
      <c r="A246" s="1"/>
    </row>
    <row r="247" spans="1:6" x14ac:dyDescent="0.2">
      <c r="A247" s="1" t="s">
        <v>166</v>
      </c>
      <c r="B247" s="17" t="s">
        <v>47</v>
      </c>
    </row>
    <row r="248" spans="1:6" ht="140.25" x14ac:dyDescent="0.2">
      <c r="A248" s="1" t="s">
        <v>167</v>
      </c>
      <c r="B248" s="29" t="s">
        <v>168</v>
      </c>
      <c r="C248" s="102"/>
      <c r="D248" s="90"/>
      <c r="E248" s="18"/>
      <c r="F248" s="19"/>
    </row>
    <row r="249" spans="1:6" ht="15" x14ac:dyDescent="0.2">
      <c r="A249" s="102"/>
      <c r="B249" s="103" t="s">
        <v>169</v>
      </c>
      <c r="C249" s="3" t="s">
        <v>20</v>
      </c>
      <c r="D249" s="90">
        <f>350*2</f>
        <v>700</v>
      </c>
      <c r="E249" s="18"/>
      <c r="F249" s="19">
        <f t="shared" ref="F249:F257" si="6">ROUND((D249*E249),2)</f>
        <v>0</v>
      </c>
    </row>
    <row r="250" spans="1:6" ht="12.75" customHeight="1" x14ac:dyDescent="0.2">
      <c r="A250" s="102"/>
      <c r="B250" s="103" t="s">
        <v>170</v>
      </c>
      <c r="C250" s="102" t="s">
        <v>60</v>
      </c>
      <c r="D250" s="90">
        <v>450</v>
      </c>
      <c r="E250" s="18"/>
      <c r="F250" s="19">
        <f t="shared" si="6"/>
        <v>0</v>
      </c>
    </row>
    <row r="251" spans="1:6" x14ac:dyDescent="0.2">
      <c r="A251" s="102"/>
      <c r="B251" s="103"/>
      <c r="C251" s="102"/>
      <c r="D251" s="90"/>
      <c r="E251" s="18"/>
      <c r="F251" s="19"/>
    </row>
    <row r="252" spans="1:6" ht="127.5" x14ac:dyDescent="0.2">
      <c r="A252" s="1" t="s">
        <v>171</v>
      </c>
      <c r="B252" s="29" t="s">
        <v>172</v>
      </c>
      <c r="C252" s="102"/>
      <c r="D252" s="90"/>
      <c r="E252" s="18"/>
      <c r="F252" s="19"/>
    </row>
    <row r="253" spans="1:6" ht="15" x14ac:dyDescent="0.2">
      <c r="A253" s="102"/>
      <c r="B253" s="29" t="s">
        <v>173</v>
      </c>
      <c r="C253" s="3" t="s">
        <v>20</v>
      </c>
      <c r="D253" s="90">
        <f>0.15*500</f>
        <v>75</v>
      </c>
      <c r="E253" s="18"/>
      <c r="F253" s="19">
        <f t="shared" si="6"/>
        <v>0</v>
      </c>
    </row>
    <row r="254" spans="1:6" x14ac:dyDescent="0.2">
      <c r="A254" s="102"/>
      <c r="B254" s="29"/>
      <c r="C254" s="102"/>
      <c r="D254" s="90"/>
      <c r="E254" s="18"/>
      <c r="F254" s="19"/>
    </row>
    <row r="255" spans="1:6" x14ac:dyDescent="0.2">
      <c r="A255" s="1" t="s">
        <v>174</v>
      </c>
      <c r="B255" s="2" t="s">
        <v>134</v>
      </c>
      <c r="E255" s="18"/>
      <c r="F255" s="19"/>
    </row>
    <row r="256" spans="1:6" ht="76.5" x14ac:dyDescent="0.2">
      <c r="A256" s="130"/>
      <c r="B256" s="29" t="s">
        <v>175</v>
      </c>
      <c r="C256" s="102"/>
      <c r="D256" s="90"/>
      <c r="E256" s="18"/>
      <c r="F256" s="19"/>
    </row>
    <row r="257" spans="1:6" ht="15" x14ac:dyDescent="0.2">
      <c r="A257" s="102"/>
      <c r="B257" s="103"/>
      <c r="C257" s="3" t="s">
        <v>20</v>
      </c>
      <c r="D257" s="90">
        <v>25</v>
      </c>
      <c r="E257" s="18"/>
      <c r="F257" s="19">
        <f t="shared" si="6"/>
        <v>0</v>
      </c>
    </row>
    <row r="258" spans="1:6" x14ac:dyDescent="0.2">
      <c r="A258" s="102"/>
      <c r="B258" s="103"/>
      <c r="C258" s="102"/>
      <c r="D258" s="90"/>
      <c r="E258" s="18"/>
      <c r="F258" s="19"/>
    </row>
    <row r="259" spans="1:6" x14ac:dyDescent="0.2">
      <c r="A259" s="10" t="s">
        <v>164</v>
      </c>
      <c r="B259" s="126" t="s">
        <v>176</v>
      </c>
      <c r="C259" s="127"/>
      <c r="D259" s="128"/>
      <c r="E259" s="129"/>
      <c r="F259" s="37">
        <f>SUM(F248:F258)</f>
        <v>0</v>
      </c>
    </row>
    <row r="260" spans="1:6" x14ac:dyDescent="0.2">
      <c r="A260" s="1"/>
      <c r="B260" s="131"/>
      <c r="C260" s="102"/>
      <c r="D260" s="90"/>
    </row>
    <row r="261" spans="1:6" x14ac:dyDescent="0.2">
      <c r="A261" s="10" t="s">
        <v>177</v>
      </c>
      <c r="B261" s="11" t="s">
        <v>178</v>
      </c>
      <c r="C261" s="12" t="s">
        <v>6</v>
      </c>
      <c r="D261" s="13" t="s">
        <v>7</v>
      </c>
      <c r="E261" s="14" t="s">
        <v>8</v>
      </c>
      <c r="F261" s="15" t="s">
        <v>9</v>
      </c>
    </row>
    <row r="262" spans="1:6" x14ac:dyDescent="0.2">
      <c r="A262" s="1"/>
      <c r="B262" s="9"/>
    </row>
    <row r="263" spans="1:6" ht="89.25" x14ac:dyDescent="0.2">
      <c r="A263" s="23" t="s">
        <v>179</v>
      </c>
      <c r="B263" s="132" t="s">
        <v>180</v>
      </c>
      <c r="C263" s="25"/>
      <c r="D263" s="28"/>
      <c r="E263" s="18"/>
      <c r="F263" s="19"/>
    </row>
    <row r="264" spans="1:6" ht="15" x14ac:dyDescent="0.2">
      <c r="A264" s="25"/>
      <c r="B264" s="133"/>
      <c r="C264" s="25" t="s">
        <v>181</v>
      </c>
      <c r="D264" s="28">
        <f>63</f>
        <v>63</v>
      </c>
      <c r="E264" s="27"/>
      <c r="F264" s="19">
        <f t="shared" ref="F264:F285" si="7">ROUND((D264*E264),2)</f>
        <v>0</v>
      </c>
    </row>
    <row r="265" spans="1:6" x14ac:dyDescent="0.2">
      <c r="A265" s="25"/>
      <c r="B265" s="133"/>
      <c r="C265" s="25"/>
      <c r="D265" s="28"/>
      <c r="E265" s="27"/>
      <c r="F265" s="19"/>
    </row>
    <row r="266" spans="1:6" ht="89.25" x14ac:dyDescent="0.2">
      <c r="A266" s="23" t="s">
        <v>182</v>
      </c>
      <c r="B266" s="132" t="s">
        <v>183</v>
      </c>
      <c r="C266" s="25"/>
      <c r="D266" s="28"/>
      <c r="E266" s="27"/>
      <c r="F266" s="19"/>
    </row>
    <row r="267" spans="1:6" ht="15" x14ac:dyDescent="0.2">
      <c r="A267" s="25"/>
      <c r="B267" s="133" t="s">
        <v>184</v>
      </c>
      <c r="C267" s="25" t="s">
        <v>181</v>
      </c>
      <c r="D267" s="28">
        <f>225-D264</f>
        <v>162</v>
      </c>
      <c r="E267" s="27"/>
      <c r="F267" s="19">
        <f t="shared" si="7"/>
        <v>0</v>
      </c>
    </row>
    <row r="268" spans="1:6" x14ac:dyDescent="0.2">
      <c r="A268" s="1"/>
      <c r="B268" s="9"/>
      <c r="C268" s="134"/>
      <c r="E268" s="18"/>
      <c r="F268" s="19"/>
    </row>
    <row r="269" spans="1:6" ht="89.25" x14ac:dyDescent="0.2">
      <c r="A269" s="1" t="s">
        <v>185</v>
      </c>
      <c r="B269" s="22" t="s">
        <v>186</v>
      </c>
      <c r="C269" s="20"/>
      <c r="D269" s="21"/>
      <c r="E269" s="18"/>
      <c r="F269" s="19"/>
    </row>
    <row r="270" spans="1:6" ht="15" x14ac:dyDescent="0.2">
      <c r="A270" s="20"/>
      <c r="B270" s="135"/>
      <c r="C270" s="3" t="s">
        <v>20</v>
      </c>
      <c r="D270" s="21">
        <v>300</v>
      </c>
      <c r="E270" s="18"/>
      <c r="F270" s="19">
        <f t="shared" si="7"/>
        <v>0</v>
      </c>
    </row>
    <row r="271" spans="1:6" x14ac:dyDescent="0.2">
      <c r="A271" s="20"/>
      <c r="B271" s="135"/>
      <c r="C271" s="20"/>
      <c r="D271" s="21"/>
      <c r="E271" s="18"/>
      <c r="F271" s="19"/>
    </row>
    <row r="272" spans="1:6" ht="114.75" x14ac:dyDescent="0.2">
      <c r="A272" s="1" t="s">
        <v>187</v>
      </c>
      <c r="B272" s="22" t="s">
        <v>188</v>
      </c>
      <c r="C272" s="20"/>
      <c r="D272" s="21"/>
      <c r="E272" s="18"/>
      <c r="F272" s="19"/>
    </row>
    <row r="273" spans="1:6" ht="15" x14ac:dyDescent="0.2">
      <c r="A273" s="20"/>
      <c r="B273" s="135"/>
      <c r="C273" s="3" t="s">
        <v>20</v>
      </c>
      <c r="D273" s="21">
        <f>D270</f>
        <v>300</v>
      </c>
      <c r="E273" s="18"/>
      <c r="F273" s="19">
        <f t="shared" si="7"/>
        <v>0</v>
      </c>
    </row>
    <row r="274" spans="1:6" x14ac:dyDescent="0.2">
      <c r="A274" s="20"/>
      <c r="B274" s="135"/>
      <c r="C274" s="20"/>
      <c r="D274" s="21"/>
      <c r="E274" s="18"/>
      <c r="F274" s="19"/>
    </row>
    <row r="275" spans="1:6" ht="76.5" x14ac:dyDescent="0.2">
      <c r="A275" s="1" t="s">
        <v>189</v>
      </c>
      <c r="B275" s="136" t="s">
        <v>190</v>
      </c>
      <c r="C275" s="137"/>
      <c r="D275" s="63"/>
      <c r="E275" s="18"/>
      <c r="F275" s="19"/>
    </row>
    <row r="276" spans="1:6" ht="15" x14ac:dyDescent="0.2">
      <c r="A276" s="65"/>
      <c r="B276" s="138"/>
      <c r="C276" s="3" t="s">
        <v>20</v>
      </c>
      <c r="D276" s="21">
        <f>25*0.7</f>
        <v>17.5</v>
      </c>
      <c r="E276" s="18"/>
      <c r="F276" s="19">
        <f t="shared" si="7"/>
        <v>0</v>
      </c>
    </row>
    <row r="277" spans="1:6" x14ac:dyDescent="0.2">
      <c r="A277" s="65"/>
      <c r="B277" s="138"/>
      <c r="C277" s="102"/>
      <c r="D277" s="21"/>
      <c r="E277" s="18"/>
      <c r="F277" s="19"/>
    </row>
    <row r="278" spans="1:6" ht="89.25" x14ac:dyDescent="0.2">
      <c r="A278" s="1" t="s">
        <v>191</v>
      </c>
      <c r="B278" s="136" t="s">
        <v>192</v>
      </c>
      <c r="C278" s="139"/>
      <c r="D278" s="139"/>
      <c r="E278" s="18"/>
      <c r="F278" s="19"/>
    </row>
    <row r="279" spans="1:6" ht="15" x14ac:dyDescent="0.2">
      <c r="A279" s="140"/>
      <c r="B279" s="136"/>
      <c r="C279" s="3" t="s">
        <v>20</v>
      </c>
      <c r="D279" s="21">
        <v>80</v>
      </c>
      <c r="E279" s="18"/>
      <c r="F279" s="19">
        <f t="shared" si="7"/>
        <v>0</v>
      </c>
    </row>
    <row r="280" spans="1:6" x14ac:dyDescent="0.2">
      <c r="A280" s="140"/>
      <c r="B280" s="136"/>
      <c r="C280" s="141"/>
      <c r="D280" s="142"/>
      <c r="E280" s="18"/>
      <c r="F280" s="19"/>
    </row>
    <row r="281" spans="1:6" ht="76.5" x14ac:dyDescent="0.2">
      <c r="A281" s="1" t="s">
        <v>193</v>
      </c>
      <c r="B281" s="136" t="s">
        <v>194</v>
      </c>
      <c r="C281" s="139"/>
      <c r="D281" s="139"/>
      <c r="E281" s="18"/>
      <c r="F281" s="19"/>
    </row>
    <row r="282" spans="1:6" ht="15" x14ac:dyDescent="0.2">
      <c r="A282" s="140"/>
      <c r="B282" s="143"/>
      <c r="C282" s="20" t="s">
        <v>20</v>
      </c>
      <c r="D282" s="21">
        <v>220</v>
      </c>
      <c r="E282" s="18"/>
      <c r="F282" s="19">
        <f t="shared" si="7"/>
        <v>0</v>
      </c>
    </row>
    <row r="283" spans="1:6" x14ac:dyDescent="0.2">
      <c r="A283" s="65"/>
      <c r="B283" s="138"/>
      <c r="C283" s="20"/>
      <c r="D283" s="21"/>
      <c r="E283" s="18"/>
      <c r="F283" s="19"/>
    </row>
    <row r="284" spans="1:6" ht="89.25" x14ac:dyDescent="0.2">
      <c r="A284" s="23" t="s">
        <v>195</v>
      </c>
      <c r="B284" s="144" t="s">
        <v>196</v>
      </c>
      <c r="C284" s="145"/>
      <c r="D284" s="146"/>
      <c r="E284" s="18"/>
      <c r="F284" s="19"/>
    </row>
    <row r="285" spans="1:6" ht="15" x14ac:dyDescent="0.2">
      <c r="A285" s="145"/>
      <c r="B285" s="147"/>
      <c r="C285" s="145" t="s">
        <v>181</v>
      </c>
      <c r="D285" s="146">
        <v>300</v>
      </c>
      <c r="E285" s="27"/>
      <c r="F285" s="19">
        <f t="shared" si="7"/>
        <v>0</v>
      </c>
    </row>
    <row r="286" spans="1:6" x14ac:dyDescent="0.2">
      <c r="A286" s="1"/>
      <c r="B286" s="9"/>
    </row>
    <row r="287" spans="1:6" x14ac:dyDescent="0.2">
      <c r="A287" s="10" t="s">
        <v>177</v>
      </c>
      <c r="B287" s="148" t="s">
        <v>197</v>
      </c>
      <c r="C287" s="149"/>
      <c r="D287" s="149"/>
      <c r="E287" s="150"/>
      <c r="F287" s="37">
        <f>SUM(F268:F282)</f>
        <v>0</v>
      </c>
    </row>
    <row r="288" spans="1:6" x14ac:dyDescent="0.2">
      <c r="A288" s="105" t="s">
        <v>177</v>
      </c>
      <c r="B288" s="151" t="s">
        <v>198</v>
      </c>
      <c r="C288" s="152"/>
      <c r="D288" s="153"/>
      <c r="E288" s="154"/>
      <c r="F288" s="155">
        <f>SUM(F285,F264:F267)</f>
        <v>0</v>
      </c>
    </row>
    <row r="289" spans="1:6" x14ac:dyDescent="0.2">
      <c r="A289" s="110"/>
      <c r="B289" s="156"/>
      <c r="C289" s="157"/>
      <c r="D289" s="158"/>
      <c r="E289" s="159"/>
      <c r="F289" s="114"/>
    </row>
    <row r="290" spans="1:6" x14ac:dyDescent="0.2">
      <c r="A290" s="115"/>
      <c r="B290" s="160"/>
      <c r="C290" s="161"/>
      <c r="D290" s="162"/>
      <c r="E290" s="163"/>
      <c r="F290" s="119"/>
    </row>
    <row r="291" spans="1:6" x14ac:dyDescent="0.2">
      <c r="A291" s="115"/>
      <c r="B291" s="160"/>
      <c r="C291" s="161"/>
      <c r="D291" s="162"/>
      <c r="E291" s="163"/>
      <c r="F291" s="119"/>
    </row>
    <row r="292" spans="1:6" x14ac:dyDescent="0.2">
      <c r="A292" s="115"/>
      <c r="B292" s="160"/>
      <c r="C292" s="161"/>
      <c r="D292" s="162"/>
      <c r="E292" s="163"/>
      <c r="F292" s="119"/>
    </row>
    <row r="293" spans="1:6" x14ac:dyDescent="0.2">
      <c r="A293" s="10" t="s">
        <v>199</v>
      </c>
      <c r="B293" s="11" t="s">
        <v>200</v>
      </c>
      <c r="C293" s="12" t="s">
        <v>6</v>
      </c>
      <c r="D293" s="13" t="s">
        <v>7</v>
      </c>
      <c r="E293" s="14" t="s">
        <v>8</v>
      </c>
      <c r="F293" s="15" t="s">
        <v>9</v>
      </c>
    </row>
    <row r="294" spans="1:6" x14ac:dyDescent="0.2">
      <c r="A294" s="9"/>
      <c r="B294" s="9"/>
      <c r="C294" s="164"/>
      <c r="D294" s="164"/>
      <c r="E294" s="165"/>
      <c r="F294" s="166"/>
    </row>
    <row r="295" spans="1:6" ht="89.25" x14ac:dyDescent="0.2">
      <c r="A295" s="23" t="s">
        <v>201</v>
      </c>
      <c r="B295" s="144" t="s">
        <v>202</v>
      </c>
      <c r="E295" s="27"/>
      <c r="F295" s="28"/>
    </row>
    <row r="296" spans="1:6" ht="15" x14ac:dyDescent="0.2">
      <c r="A296" s="1"/>
      <c r="B296" s="29"/>
      <c r="C296" s="145" t="s">
        <v>181</v>
      </c>
      <c r="D296" s="146">
        <v>670</v>
      </c>
      <c r="E296" s="27"/>
      <c r="F296" s="19">
        <f t="shared" ref="F296:F299" si="8">ROUND((D296*E296),2)</f>
        <v>0</v>
      </c>
    </row>
    <row r="297" spans="1:6" x14ac:dyDescent="0.2">
      <c r="B297" s="29"/>
      <c r="E297" s="27"/>
      <c r="F297" s="19"/>
    </row>
    <row r="298" spans="1:6" ht="63.75" x14ac:dyDescent="0.2">
      <c r="A298" s="23" t="s">
        <v>203</v>
      </c>
      <c r="B298" s="144" t="s">
        <v>204</v>
      </c>
      <c r="E298" s="27"/>
      <c r="F298" s="19"/>
    </row>
    <row r="299" spans="1:6" ht="15" x14ac:dyDescent="0.2">
      <c r="A299" s="1"/>
      <c r="B299" s="144"/>
      <c r="C299" s="145" t="s">
        <v>181</v>
      </c>
      <c r="D299" s="146">
        <f>D296</f>
        <v>670</v>
      </c>
      <c r="E299" s="27"/>
      <c r="F299" s="19">
        <f t="shared" si="8"/>
        <v>0</v>
      </c>
    </row>
    <row r="300" spans="1:6" x14ac:dyDescent="0.2">
      <c r="A300" s="1"/>
      <c r="B300" s="29"/>
    </row>
    <row r="301" spans="1:6" x14ac:dyDescent="0.2">
      <c r="A301" s="38" t="s">
        <v>199</v>
      </c>
      <c r="B301" s="167" t="s">
        <v>205</v>
      </c>
      <c r="C301" s="168"/>
      <c r="D301" s="169"/>
      <c r="E301" s="170"/>
      <c r="F301" s="42">
        <f>SUM(F295:F300)</f>
        <v>0</v>
      </c>
    </row>
    <row r="302" spans="1:6" x14ac:dyDescent="0.2">
      <c r="A302" s="1"/>
      <c r="B302" s="29"/>
    </row>
    <row r="303" spans="1:6" x14ac:dyDescent="0.2">
      <c r="A303" s="10" t="s">
        <v>206</v>
      </c>
      <c r="B303" s="11" t="s">
        <v>207</v>
      </c>
      <c r="C303" s="12" t="s">
        <v>6</v>
      </c>
      <c r="D303" s="13" t="s">
        <v>7</v>
      </c>
      <c r="E303" s="14" t="s">
        <v>8</v>
      </c>
      <c r="F303" s="15" t="s">
        <v>9</v>
      </c>
    </row>
    <row r="304" spans="1:6" x14ac:dyDescent="0.2">
      <c r="A304" s="9"/>
      <c r="B304" s="9"/>
      <c r="C304" s="164"/>
      <c r="D304" s="164"/>
      <c r="E304" s="165"/>
      <c r="F304" s="166"/>
    </row>
    <row r="305" spans="1:6" ht="318.75" x14ac:dyDescent="0.2">
      <c r="A305" s="1" t="s">
        <v>208</v>
      </c>
      <c r="B305" s="96" t="s">
        <v>209</v>
      </c>
      <c r="E305" s="18"/>
      <c r="F305" s="19"/>
    </row>
    <row r="306" spans="1:6" ht="15" x14ac:dyDescent="0.2">
      <c r="A306" s="1"/>
      <c r="B306" s="29"/>
      <c r="C306" s="20" t="s">
        <v>20</v>
      </c>
      <c r="D306" s="21">
        <v>70</v>
      </c>
      <c r="E306" s="18"/>
      <c r="F306" s="19">
        <f t="shared" ref="F306:F309" si="9">ROUND((D306*E306),2)</f>
        <v>0</v>
      </c>
    </row>
    <row r="307" spans="1:6" x14ac:dyDescent="0.2">
      <c r="A307" s="1"/>
      <c r="B307" s="29"/>
      <c r="D307" s="21"/>
      <c r="E307" s="18"/>
      <c r="F307" s="19"/>
    </row>
    <row r="308" spans="1:6" ht="114.75" x14ac:dyDescent="0.3">
      <c r="A308" s="1" t="s">
        <v>210</v>
      </c>
      <c r="B308" s="9" t="s">
        <v>211</v>
      </c>
      <c r="C308" s="89"/>
      <c r="D308" s="90"/>
      <c r="E308" s="18"/>
      <c r="F308" s="19"/>
    </row>
    <row r="309" spans="1:6" ht="16.5" x14ac:dyDescent="0.2">
      <c r="A309" s="1"/>
      <c r="B309" s="171"/>
      <c r="C309" s="20" t="s">
        <v>20</v>
      </c>
      <c r="D309" s="90">
        <v>5</v>
      </c>
      <c r="E309" s="18"/>
      <c r="F309" s="19">
        <f t="shared" si="9"/>
        <v>0</v>
      </c>
    </row>
    <row r="310" spans="1:6" x14ac:dyDescent="0.2">
      <c r="A310" s="1"/>
      <c r="B310" s="29"/>
    </row>
    <row r="311" spans="1:6" x14ac:dyDescent="0.2">
      <c r="A311" s="10" t="s">
        <v>206</v>
      </c>
      <c r="B311" s="126" t="s">
        <v>212</v>
      </c>
      <c r="C311" s="127"/>
      <c r="D311" s="128"/>
      <c r="E311" s="129"/>
      <c r="F311" s="37">
        <f>SUM(F305:F310)</f>
        <v>0</v>
      </c>
    </row>
    <row r="312" spans="1:6" ht="12.75" customHeight="1" x14ac:dyDescent="0.2">
      <c r="A312" s="172"/>
      <c r="B312" s="173" t="s">
        <v>213</v>
      </c>
      <c r="C312" s="173"/>
      <c r="D312" s="173"/>
      <c r="E312" s="174"/>
      <c r="F312" s="173"/>
    </row>
    <row r="313" spans="1:6" x14ac:dyDescent="0.2">
      <c r="A313" s="16"/>
      <c r="B313" s="17"/>
      <c r="C313" s="175"/>
      <c r="D313" s="176"/>
      <c r="E313" s="177"/>
      <c r="F313" s="178"/>
    </row>
    <row r="314" spans="1:6" ht="12.75" customHeight="1" x14ac:dyDescent="0.2">
      <c r="A314" s="179" t="str">
        <f>A92</f>
        <v>A1.</v>
      </c>
      <c r="B314" s="180" t="str">
        <f>B92</f>
        <v>DEMONTAŽA, RUŠENJE, PRIPREMA UKUPNO (OPRAVDANI TROŠKOVI):</v>
      </c>
      <c r="C314" s="181"/>
      <c r="D314" s="181"/>
      <c r="E314" s="182"/>
      <c r="F314" s="183">
        <f>F92</f>
        <v>0</v>
      </c>
    </row>
    <row r="315" spans="1:6" x14ac:dyDescent="0.2">
      <c r="A315" s="16"/>
      <c r="B315" s="2"/>
      <c r="C315" s="175"/>
      <c r="D315" s="176"/>
      <c r="E315" s="177"/>
      <c r="F315" s="178"/>
    </row>
    <row r="316" spans="1:6" x14ac:dyDescent="0.2">
      <c r="A316" s="179" t="s">
        <v>76</v>
      </c>
      <c r="B316" s="180" t="str">
        <f>B106</f>
        <v>SKELARSKI RADOVI UKUPNO:</v>
      </c>
      <c r="C316" s="181"/>
      <c r="D316" s="181"/>
      <c r="E316" s="182"/>
      <c r="F316" s="183">
        <f>F106</f>
        <v>0</v>
      </c>
    </row>
    <row r="317" spans="1:6" x14ac:dyDescent="0.2">
      <c r="A317" s="16"/>
      <c r="B317" s="2"/>
      <c r="C317" s="175"/>
      <c r="D317" s="176"/>
      <c r="E317" s="177"/>
      <c r="F317" s="178"/>
    </row>
    <row r="318" spans="1:6" x14ac:dyDescent="0.2">
      <c r="A318" s="179" t="s">
        <v>85</v>
      </c>
      <c r="B318" s="180" t="str">
        <f>B121</f>
        <v>ZEMLJANI RADOVI UKUPNO:</v>
      </c>
      <c r="C318" s="181"/>
      <c r="D318" s="181"/>
      <c r="E318" s="182"/>
      <c r="F318" s="183">
        <f>F121</f>
        <v>0</v>
      </c>
    </row>
    <row r="319" spans="1:6" x14ac:dyDescent="0.2">
      <c r="A319" s="16"/>
      <c r="B319" s="2"/>
      <c r="C319" s="175"/>
      <c r="D319" s="184"/>
      <c r="E319" s="177"/>
      <c r="F319" s="178"/>
    </row>
    <row r="320" spans="1:6" x14ac:dyDescent="0.2">
      <c r="A320" s="179" t="s">
        <v>96</v>
      </c>
      <c r="B320" s="180" t="str">
        <f>B187</f>
        <v>ZIDARSKI RADOVI UKUPNO:</v>
      </c>
      <c r="C320" s="181"/>
      <c r="D320" s="181"/>
      <c r="E320" s="182"/>
      <c r="F320" s="183">
        <f>F187</f>
        <v>0</v>
      </c>
    </row>
    <row r="321" spans="1:6" x14ac:dyDescent="0.2">
      <c r="A321" s="16"/>
      <c r="B321" s="2"/>
      <c r="C321" s="175"/>
      <c r="D321" s="176"/>
      <c r="E321" s="177"/>
      <c r="F321" s="178"/>
    </row>
    <row r="322" spans="1:6" x14ac:dyDescent="0.2">
      <c r="A322" s="179" t="s">
        <v>132</v>
      </c>
      <c r="B322" s="180" t="str">
        <f>B238</f>
        <v>BETONSKI I AB RADOVI UKUPNO</v>
      </c>
      <c r="C322" s="181"/>
      <c r="D322" s="181"/>
      <c r="E322" s="182"/>
      <c r="F322" s="183">
        <f>F238</f>
        <v>0</v>
      </c>
    </row>
    <row r="323" spans="1:6" x14ac:dyDescent="0.2">
      <c r="A323" s="16"/>
      <c r="B323" s="2"/>
      <c r="C323" s="175"/>
      <c r="D323" s="176"/>
      <c r="E323" s="177"/>
      <c r="F323" s="178"/>
    </row>
    <row r="324" spans="1:6" x14ac:dyDescent="0.2">
      <c r="A324" s="179" t="s">
        <v>164</v>
      </c>
      <c r="B324" s="180" t="str">
        <f>B259</f>
        <v>TESARSKI RADOVI UKUPNO:</v>
      </c>
      <c r="C324" s="181"/>
      <c r="D324" s="181"/>
      <c r="E324" s="182"/>
      <c r="F324" s="183">
        <f>F259</f>
        <v>0</v>
      </c>
    </row>
    <row r="325" spans="1:6" x14ac:dyDescent="0.2">
      <c r="A325" s="16"/>
      <c r="B325" s="2"/>
      <c r="C325" s="175"/>
      <c r="D325" s="184"/>
      <c r="E325" s="177"/>
      <c r="F325" s="178"/>
    </row>
    <row r="326" spans="1:6" ht="12.75" customHeight="1" x14ac:dyDescent="0.2">
      <c r="A326" s="179" t="s">
        <v>177</v>
      </c>
      <c r="B326" s="180" t="str">
        <f>B287</f>
        <v>IZOLATORSKI RADOVI UKUPNO (OPRAVDANI TROŠKOVI):</v>
      </c>
      <c r="C326" s="181"/>
      <c r="D326" s="181"/>
      <c r="E326" s="182"/>
      <c r="F326" s="183">
        <f>F287</f>
        <v>0</v>
      </c>
    </row>
    <row r="327" spans="1:6" x14ac:dyDescent="0.2">
      <c r="A327" s="16"/>
      <c r="B327" s="2"/>
      <c r="C327" s="175"/>
      <c r="D327" s="176"/>
      <c r="E327" s="177"/>
      <c r="F327" s="178"/>
    </row>
    <row r="328" spans="1:6" x14ac:dyDescent="0.2">
      <c r="A328" s="179" t="s">
        <v>206</v>
      </c>
      <c r="B328" s="180" t="str">
        <f>B311</f>
        <v>FASADERSKI RADOVI UKUPNO:</v>
      </c>
      <c r="C328" s="181"/>
      <c r="D328" s="181"/>
      <c r="E328" s="182"/>
      <c r="F328" s="183">
        <f>F311</f>
        <v>0</v>
      </c>
    </row>
    <row r="329" spans="1:6" x14ac:dyDescent="0.2">
      <c r="A329" s="16"/>
      <c r="B329" s="2"/>
      <c r="C329" s="175"/>
      <c r="D329" s="176"/>
      <c r="E329" s="177"/>
      <c r="F329" s="178"/>
    </row>
    <row r="330" spans="1:6" x14ac:dyDescent="0.2">
      <c r="A330" s="16"/>
      <c r="B330" s="180" t="s">
        <v>214</v>
      </c>
      <c r="C330" s="181"/>
      <c r="D330" s="181"/>
      <c r="E330" s="182"/>
      <c r="F330" s="183">
        <f>SUM(F314:F326)</f>
        <v>0</v>
      </c>
    </row>
    <row r="331" spans="1:6" x14ac:dyDescent="0.2">
      <c r="A331" s="16"/>
      <c r="B331" s="2"/>
      <c r="C331" s="175"/>
      <c r="D331" s="176"/>
      <c r="E331" s="177"/>
      <c r="F331" s="178"/>
    </row>
    <row r="332" spans="1:6" x14ac:dyDescent="0.2">
      <c r="A332" s="16"/>
      <c r="B332" s="180" t="s">
        <v>215</v>
      </c>
      <c r="C332" s="181"/>
      <c r="D332" s="181"/>
      <c r="E332" s="182"/>
      <c r="F332" s="183">
        <f>ROUND((F330*0.25),2)</f>
        <v>0</v>
      </c>
    </row>
    <row r="333" spans="1:6" x14ac:dyDescent="0.2">
      <c r="A333" s="16"/>
      <c r="B333" s="2"/>
      <c r="C333" s="175"/>
      <c r="D333" s="176"/>
      <c r="E333" s="177"/>
      <c r="F333" s="178"/>
    </row>
    <row r="334" spans="1:6" x14ac:dyDescent="0.2">
      <c r="A334" s="16"/>
      <c r="B334" s="180" t="s">
        <v>216</v>
      </c>
      <c r="C334" s="181"/>
      <c r="D334" s="181"/>
      <c r="E334" s="182"/>
      <c r="F334" s="183">
        <f>SUM(F330:F332)</f>
        <v>0</v>
      </c>
    </row>
    <row r="335" spans="1:6" x14ac:dyDescent="0.2">
      <c r="A335" s="16"/>
      <c r="B335" s="17"/>
      <c r="C335" s="175"/>
      <c r="D335" s="176"/>
      <c r="E335" s="177"/>
      <c r="F335" s="178"/>
    </row>
    <row r="336" spans="1:6" x14ac:dyDescent="0.2">
      <c r="A336" s="16"/>
      <c r="B336" s="17"/>
      <c r="C336" s="175"/>
      <c r="D336" s="176"/>
      <c r="E336" s="177"/>
      <c r="F336" s="178"/>
    </row>
    <row r="337" spans="1:6" x14ac:dyDescent="0.2">
      <c r="A337" s="16"/>
      <c r="B337" s="17"/>
      <c r="C337" s="175"/>
      <c r="D337" s="176"/>
      <c r="E337" s="177"/>
      <c r="F337" s="178"/>
    </row>
    <row r="338" spans="1:6" ht="12.75" customHeight="1" x14ac:dyDescent="0.2">
      <c r="A338" s="172"/>
      <c r="B338" s="185" t="s">
        <v>217</v>
      </c>
      <c r="C338" s="185"/>
      <c r="D338" s="185"/>
      <c r="E338" s="186"/>
      <c r="F338" s="185"/>
    </row>
    <row r="339" spans="1:6" x14ac:dyDescent="0.2">
      <c r="A339" s="16"/>
      <c r="B339" s="2"/>
      <c r="C339" s="175"/>
      <c r="D339" s="176"/>
      <c r="E339" s="177"/>
      <c r="F339" s="178"/>
    </row>
    <row r="340" spans="1:6" ht="12.75" customHeight="1" x14ac:dyDescent="0.2">
      <c r="A340" s="179" t="s">
        <v>4</v>
      </c>
      <c r="B340" s="180" t="str">
        <f>B93</f>
        <v>DEMONTAŽA, RUŠENJE, PRIPREMA UKUPNO (NEOPRAVDANI TROŠKOVI):</v>
      </c>
      <c r="C340" s="181"/>
      <c r="D340" s="181"/>
      <c r="E340" s="182"/>
      <c r="F340" s="183">
        <f>F93</f>
        <v>0</v>
      </c>
    </row>
    <row r="341" spans="1:6" x14ac:dyDescent="0.2">
      <c r="A341" s="16"/>
      <c r="B341" s="2"/>
      <c r="C341" s="175"/>
      <c r="D341" s="176"/>
      <c r="E341" s="177"/>
      <c r="F341" s="178"/>
    </row>
    <row r="342" spans="1:6" ht="12.75" customHeight="1" x14ac:dyDescent="0.2">
      <c r="A342" s="179" t="s">
        <v>177</v>
      </c>
      <c r="B342" s="180" t="str">
        <f>B288</f>
        <v>IZOLATORSKI RADOVI UKUPNO (NEOPRAVDANI TROŠKOVI):</v>
      </c>
      <c r="C342" s="181"/>
      <c r="D342" s="181"/>
      <c r="E342" s="182"/>
      <c r="F342" s="183">
        <f>F288</f>
        <v>0</v>
      </c>
    </row>
    <row r="343" spans="1:6" x14ac:dyDescent="0.2">
      <c r="A343" s="16"/>
      <c r="B343" s="2"/>
      <c r="C343" s="175"/>
      <c r="D343" s="184"/>
      <c r="E343" s="177"/>
      <c r="F343" s="178"/>
    </row>
    <row r="344" spans="1:6" ht="12.75" customHeight="1" x14ac:dyDescent="0.2">
      <c r="A344" s="179" t="s">
        <v>199</v>
      </c>
      <c r="B344" s="180" t="str">
        <f>B301</f>
        <v>SOBOSLIKARSKI RADOVI UKUPNO (NEOPRAVDANI TROŠKOVI):</v>
      </c>
      <c r="C344" s="181"/>
      <c r="D344" s="181"/>
      <c r="E344" s="182"/>
      <c r="F344" s="183">
        <f>F301</f>
        <v>0</v>
      </c>
    </row>
    <row r="345" spans="1:6" x14ac:dyDescent="0.2">
      <c r="A345" s="16"/>
      <c r="B345" s="2"/>
      <c r="C345" s="175"/>
      <c r="D345" s="176"/>
      <c r="E345" s="177"/>
      <c r="F345" s="178"/>
    </row>
    <row r="346" spans="1:6" x14ac:dyDescent="0.2">
      <c r="A346" s="16"/>
      <c r="B346" s="180" t="s">
        <v>214</v>
      </c>
      <c r="C346" s="181"/>
      <c r="D346" s="181"/>
      <c r="E346" s="182"/>
      <c r="F346" s="183">
        <f>SUM(F340:F345)</f>
        <v>0</v>
      </c>
    </row>
    <row r="347" spans="1:6" x14ac:dyDescent="0.2">
      <c r="A347" s="16"/>
      <c r="B347" s="2"/>
      <c r="C347" s="175"/>
      <c r="D347" s="176"/>
      <c r="E347" s="177"/>
      <c r="F347" s="178"/>
    </row>
    <row r="348" spans="1:6" x14ac:dyDescent="0.2">
      <c r="A348" s="16"/>
      <c r="B348" s="180" t="s">
        <v>215</v>
      </c>
      <c r="C348" s="181"/>
      <c r="D348" s="181"/>
      <c r="E348" s="182"/>
      <c r="F348" s="183">
        <f>ROUND((F346*0.25),2)</f>
        <v>0</v>
      </c>
    </row>
    <row r="349" spans="1:6" x14ac:dyDescent="0.2">
      <c r="A349" s="16"/>
      <c r="B349" s="2"/>
      <c r="C349" s="175"/>
      <c r="D349" s="176"/>
      <c r="E349" s="177"/>
      <c r="F349" s="178"/>
    </row>
    <row r="350" spans="1:6" x14ac:dyDescent="0.2">
      <c r="A350" s="16"/>
      <c r="B350" s="180" t="s">
        <v>216</v>
      </c>
      <c r="C350" s="181"/>
      <c r="D350" s="181"/>
      <c r="E350" s="182"/>
      <c r="F350" s="183">
        <f>SUM(F346:F348)</f>
        <v>0</v>
      </c>
    </row>
  </sheetData>
  <autoFilter ref="A1:K350" xr:uid="{474EFFA7-6359-4FBB-B363-019898EA54AD}"/>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Naslovnica</vt: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Vlašić</dc:creator>
  <cp:lastModifiedBy>Tomislav Regvart</cp:lastModifiedBy>
  <dcterms:created xsi:type="dcterms:W3CDTF">2025-06-20T06:21:33Z</dcterms:created>
  <dcterms:modified xsi:type="dcterms:W3CDTF">2025-06-20T07:59:42Z</dcterms:modified>
</cp:coreProperties>
</file>